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155" windowHeight="8490"/>
  </bookViews>
  <sheets>
    <sheet name="Intro" sheetId="15" r:id="rId1"/>
    <sheet name="GrupaA" sheetId="5" r:id="rId2"/>
    <sheet name="GrupaB" sheetId="7" r:id="rId3"/>
    <sheet name="GrupaC" sheetId="8" r:id="rId4"/>
    <sheet name="GrupaD" sheetId="9" r:id="rId5"/>
    <sheet name="GrupaE" sheetId="10" r:id="rId6"/>
    <sheet name="GrupaF" sheetId="11" r:id="rId7"/>
    <sheet name="GrupaG" sheetId="12" r:id="rId8"/>
    <sheet name="GrupaH" sheetId="13" r:id="rId9"/>
    <sheet name="DalszeMecze" sheetId="1" r:id="rId10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1" i="12"/>
  <c r="AB28"/>
  <c r="AE28" s="1"/>
  <c r="AB25"/>
  <c r="AB22"/>
  <c r="AB19"/>
  <c r="AB16"/>
  <c r="AB31" i="11"/>
  <c r="AB28"/>
  <c r="AB25"/>
  <c r="AB22"/>
  <c r="AB19"/>
  <c r="AB16"/>
  <c r="AB31" i="10"/>
  <c r="AB28"/>
  <c r="AB25"/>
  <c r="AB22"/>
  <c r="AB19"/>
  <c r="AB16"/>
  <c r="AB31" i="9"/>
  <c r="AB28"/>
  <c r="AB25"/>
  <c r="AB22"/>
  <c r="AB19"/>
  <c r="AB16"/>
  <c r="AE16" s="1"/>
  <c r="AB31" i="8"/>
  <c r="AB28"/>
  <c r="AB25"/>
  <c r="AB22"/>
  <c r="AB19"/>
  <c r="AB16"/>
  <c r="AB31" i="7"/>
  <c r="AB28"/>
  <c r="AE28" s="1"/>
  <c r="AB25"/>
  <c r="AB22"/>
  <c r="AB19"/>
  <c r="AB16"/>
  <c r="AE16" s="1"/>
  <c r="AB16" i="5"/>
  <c r="AB31"/>
  <c r="AB28"/>
  <c r="AB25"/>
  <c r="AB22"/>
  <c r="AB19"/>
  <c r="B7" i="13"/>
  <c r="B24" s="1"/>
  <c r="B6"/>
  <c r="B31" s="1"/>
  <c r="B5"/>
  <c r="B16" s="1"/>
  <c r="B4"/>
  <c r="P4" s="1"/>
  <c r="B3"/>
  <c r="B7" i="12"/>
  <c r="B24" s="1"/>
  <c r="B6"/>
  <c r="B31" s="1"/>
  <c r="B5"/>
  <c r="B16" s="1"/>
  <c r="B4"/>
  <c r="P4" s="1"/>
  <c r="B3"/>
  <c r="B7" i="11"/>
  <c r="B24" s="1"/>
  <c r="B6"/>
  <c r="B31" s="1"/>
  <c r="B5"/>
  <c r="B16" s="1"/>
  <c r="B4"/>
  <c r="B21" s="1"/>
  <c r="B3"/>
  <c r="B4" i="10"/>
  <c r="P4" s="1"/>
  <c r="B5"/>
  <c r="P5" s="1"/>
  <c r="B6"/>
  <c r="AJ6" s="1"/>
  <c r="B7"/>
  <c r="B27" s="1"/>
  <c r="B3"/>
  <c r="B7" i="9"/>
  <c r="B24" s="1"/>
  <c r="B6"/>
  <c r="B31" s="1"/>
  <c r="B5"/>
  <c r="B16" s="1"/>
  <c r="B4"/>
  <c r="AJ4" s="1"/>
  <c r="B3"/>
  <c r="B7" i="8"/>
  <c r="B24" s="1"/>
  <c r="B6"/>
  <c r="B31" s="1"/>
  <c r="B5"/>
  <c r="B16" s="1"/>
  <c r="B4"/>
  <c r="B21" s="1"/>
  <c r="B3"/>
  <c r="B3" i="5"/>
  <c r="B3" i="7"/>
  <c r="B7"/>
  <c r="P7" s="1"/>
  <c r="B6"/>
  <c r="AJ6" s="1"/>
  <c r="B5"/>
  <c r="B16" s="1"/>
  <c r="B4"/>
  <c r="B21" s="1"/>
  <c r="AC31" i="13"/>
  <c r="AF31" s="1"/>
  <c r="AB31"/>
  <c r="AE31" s="1"/>
  <c r="AH31" s="1"/>
  <c r="H31"/>
  <c r="I31" s="1"/>
  <c r="G31"/>
  <c r="AF30"/>
  <c r="AH30" s="1"/>
  <c r="AE30"/>
  <c r="G30"/>
  <c r="AC28"/>
  <c r="AF28" s="1"/>
  <c r="AB28"/>
  <c r="AE28" s="1"/>
  <c r="G28"/>
  <c r="H27" s="1"/>
  <c r="I27" s="1"/>
  <c r="AF27"/>
  <c r="AE27"/>
  <c r="AH27" s="1"/>
  <c r="G27"/>
  <c r="H28" s="1"/>
  <c r="AC25"/>
  <c r="AF25" s="1"/>
  <c r="AB25"/>
  <c r="AE25" s="1"/>
  <c r="G25"/>
  <c r="H24" s="1"/>
  <c r="K24" s="1"/>
  <c r="AF24"/>
  <c r="AH24" s="1"/>
  <c r="AE24"/>
  <c r="G24"/>
  <c r="H25" s="1"/>
  <c r="I25" s="1"/>
  <c r="AC22"/>
  <c r="AF22" s="1"/>
  <c r="AB22"/>
  <c r="AE22" s="1"/>
  <c r="G22"/>
  <c r="AF21"/>
  <c r="AE21"/>
  <c r="G21"/>
  <c r="H22" s="1"/>
  <c r="L22" s="1"/>
  <c r="AC19"/>
  <c r="AF19" s="1"/>
  <c r="AB19"/>
  <c r="AE19" s="1"/>
  <c r="H19"/>
  <c r="I19" s="1"/>
  <c r="G19"/>
  <c r="AF18"/>
  <c r="AE18"/>
  <c r="G18"/>
  <c r="AE16"/>
  <c r="AC16"/>
  <c r="AF16" s="1"/>
  <c r="AB16"/>
  <c r="G16"/>
  <c r="H15" s="1"/>
  <c r="I15" s="1"/>
  <c r="AF15"/>
  <c r="AE15"/>
  <c r="G15"/>
  <c r="P7"/>
  <c r="AC31" i="12"/>
  <c r="AF31" s="1"/>
  <c r="AE31"/>
  <c r="G31"/>
  <c r="H30" s="1"/>
  <c r="AF30"/>
  <c r="AE30"/>
  <c r="AH30" s="1"/>
  <c r="G30"/>
  <c r="AC28"/>
  <c r="AF28" s="1"/>
  <c r="G28"/>
  <c r="AF27"/>
  <c r="AE27"/>
  <c r="AH27" s="1"/>
  <c r="G27"/>
  <c r="H28" s="1"/>
  <c r="L28" s="1"/>
  <c r="AC25"/>
  <c r="AF25" s="1"/>
  <c r="AE25"/>
  <c r="AH25" s="1"/>
  <c r="G25"/>
  <c r="AF24"/>
  <c r="AE24"/>
  <c r="AH24" s="1"/>
  <c r="G24"/>
  <c r="H25" s="1"/>
  <c r="AC22"/>
  <c r="AF22" s="1"/>
  <c r="AE22"/>
  <c r="G22"/>
  <c r="AF21"/>
  <c r="AE21"/>
  <c r="AH21" s="1"/>
  <c r="H21"/>
  <c r="G21"/>
  <c r="L21" s="1"/>
  <c r="AC19"/>
  <c r="AF19" s="1"/>
  <c r="AE19"/>
  <c r="G19"/>
  <c r="AF18"/>
  <c r="AE18"/>
  <c r="AH18" s="1"/>
  <c r="H18"/>
  <c r="G18"/>
  <c r="L18" s="1"/>
  <c r="AC16"/>
  <c r="AF16" s="1"/>
  <c r="AE16"/>
  <c r="H16"/>
  <c r="G16"/>
  <c r="K16" s="1"/>
  <c r="AF15"/>
  <c r="AE15"/>
  <c r="G15"/>
  <c r="P5"/>
  <c r="AC31" i="11"/>
  <c r="AF31" s="1"/>
  <c r="AE31"/>
  <c r="G31"/>
  <c r="H30" s="1"/>
  <c r="AF30"/>
  <c r="AE30"/>
  <c r="AH30" s="1"/>
  <c r="G30"/>
  <c r="AF28"/>
  <c r="AC28"/>
  <c r="AE28"/>
  <c r="AH28" s="1"/>
  <c r="G28"/>
  <c r="H27" s="1"/>
  <c r="AF27"/>
  <c r="AE27"/>
  <c r="AH27" s="1"/>
  <c r="G27"/>
  <c r="H28" s="1"/>
  <c r="AC25"/>
  <c r="AF25" s="1"/>
  <c r="AE25"/>
  <c r="G25"/>
  <c r="H24" s="1"/>
  <c r="AF24"/>
  <c r="AE24"/>
  <c r="AH24" s="1"/>
  <c r="G24"/>
  <c r="AE22"/>
  <c r="AC22"/>
  <c r="AF22" s="1"/>
  <c r="G22"/>
  <c r="AF21"/>
  <c r="AE21"/>
  <c r="AH21" s="1"/>
  <c r="H21"/>
  <c r="G21"/>
  <c r="L21" s="1"/>
  <c r="AC19"/>
  <c r="AF19" s="1"/>
  <c r="AE19"/>
  <c r="G19"/>
  <c r="H18" s="1"/>
  <c r="AF18"/>
  <c r="AH18" s="1"/>
  <c r="AE18"/>
  <c r="G18"/>
  <c r="AF16"/>
  <c r="AC16"/>
  <c r="AE16"/>
  <c r="AH16" s="1"/>
  <c r="G16"/>
  <c r="H15" s="1"/>
  <c r="AF15"/>
  <c r="AE15"/>
  <c r="AH15" s="1"/>
  <c r="G15"/>
  <c r="H16" s="1"/>
  <c r="K16" s="1"/>
  <c r="AC31" i="10"/>
  <c r="AF31" s="1"/>
  <c r="AE31"/>
  <c r="G31"/>
  <c r="H30" s="1"/>
  <c r="L30" s="1"/>
  <c r="AF30"/>
  <c r="AE30"/>
  <c r="AH30" s="1"/>
  <c r="G30"/>
  <c r="AC28"/>
  <c r="AF28" s="1"/>
  <c r="AE28"/>
  <c r="G28"/>
  <c r="AF27"/>
  <c r="AE27"/>
  <c r="AH27" s="1"/>
  <c r="H27"/>
  <c r="G27"/>
  <c r="H28" s="1"/>
  <c r="K28" s="1"/>
  <c r="AF25"/>
  <c r="AC25"/>
  <c r="AE25"/>
  <c r="AH25" s="1"/>
  <c r="H25"/>
  <c r="G25"/>
  <c r="AF24"/>
  <c r="AE24"/>
  <c r="G24"/>
  <c r="AC22"/>
  <c r="AF22" s="1"/>
  <c r="AE22"/>
  <c r="G22"/>
  <c r="H21" s="1"/>
  <c r="AF21"/>
  <c r="AE21"/>
  <c r="AH21" s="1"/>
  <c r="G21"/>
  <c r="AC19"/>
  <c r="AF19" s="1"/>
  <c r="AE19"/>
  <c r="AH19" s="1"/>
  <c r="G19"/>
  <c r="H18" s="1"/>
  <c r="L18" s="1"/>
  <c r="B19"/>
  <c r="AF18"/>
  <c r="AE18"/>
  <c r="G18"/>
  <c r="H19" s="1"/>
  <c r="AE16"/>
  <c r="AC16"/>
  <c r="AF16" s="1"/>
  <c r="G16"/>
  <c r="AF15"/>
  <c r="AE15"/>
  <c r="AH15" s="1"/>
  <c r="H15"/>
  <c r="G15"/>
  <c r="H16" s="1"/>
  <c r="K16" s="1"/>
  <c r="B31"/>
  <c r="AJ5"/>
  <c r="AC31" i="9"/>
  <c r="AF31" s="1"/>
  <c r="AE31"/>
  <c r="G31"/>
  <c r="H30" s="1"/>
  <c r="AF30"/>
  <c r="AE30"/>
  <c r="AH30" s="1"/>
  <c r="G30"/>
  <c r="AF28"/>
  <c r="AC28"/>
  <c r="AE28"/>
  <c r="G28"/>
  <c r="H27" s="1"/>
  <c r="AF27"/>
  <c r="AE27"/>
  <c r="AH27" s="1"/>
  <c r="G27"/>
  <c r="H28" s="1"/>
  <c r="I28" s="1"/>
  <c r="AE25"/>
  <c r="AC25"/>
  <c r="AF25" s="1"/>
  <c r="H25"/>
  <c r="G25"/>
  <c r="AF24"/>
  <c r="AE24"/>
  <c r="AH24" s="1"/>
  <c r="H24"/>
  <c r="I24" s="1"/>
  <c r="G24"/>
  <c r="AC22"/>
  <c r="AF22" s="1"/>
  <c r="AE22"/>
  <c r="AH22" s="1"/>
  <c r="G22"/>
  <c r="AF21"/>
  <c r="AH21" s="1"/>
  <c r="AE21"/>
  <c r="H21"/>
  <c r="G21"/>
  <c r="L21" s="1"/>
  <c r="AC19"/>
  <c r="AF19" s="1"/>
  <c r="AE19"/>
  <c r="G19"/>
  <c r="H18" s="1"/>
  <c r="L18" s="1"/>
  <c r="AF18"/>
  <c r="AE18"/>
  <c r="G18"/>
  <c r="H19" s="1"/>
  <c r="AC16"/>
  <c r="AF16" s="1"/>
  <c r="H16"/>
  <c r="I16" s="1"/>
  <c r="G16"/>
  <c r="H15" s="1"/>
  <c r="AF15"/>
  <c r="AE15"/>
  <c r="AH15" s="1"/>
  <c r="G15"/>
  <c r="AC31" i="8"/>
  <c r="AF31" s="1"/>
  <c r="AE31"/>
  <c r="G31"/>
  <c r="AF30"/>
  <c r="AE30"/>
  <c r="AH30" s="1"/>
  <c r="H30"/>
  <c r="G30"/>
  <c r="L30" s="1"/>
  <c r="AC28"/>
  <c r="AF28" s="1"/>
  <c r="AE28"/>
  <c r="G28"/>
  <c r="H27" s="1"/>
  <c r="AF27"/>
  <c r="AE27"/>
  <c r="AH27" s="1"/>
  <c r="G27"/>
  <c r="H28" s="1"/>
  <c r="L28" s="1"/>
  <c r="AC25"/>
  <c r="AF25" s="1"/>
  <c r="AE25"/>
  <c r="G25"/>
  <c r="AF24"/>
  <c r="AE24"/>
  <c r="AH24" s="1"/>
  <c r="G24"/>
  <c r="AC22"/>
  <c r="AF22" s="1"/>
  <c r="AE22"/>
  <c r="AH22" s="1"/>
  <c r="G22"/>
  <c r="H21" s="1"/>
  <c r="AF21"/>
  <c r="AE21"/>
  <c r="G21"/>
  <c r="AC19"/>
  <c r="AF19" s="1"/>
  <c r="AE19"/>
  <c r="H19"/>
  <c r="I19" s="1"/>
  <c r="G19"/>
  <c r="K19" s="1"/>
  <c r="AF18"/>
  <c r="AE18"/>
  <c r="AH18" s="1"/>
  <c r="H18"/>
  <c r="K18" s="1"/>
  <c r="G18"/>
  <c r="AC16"/>
  <c r="AF16" s="1"/>
  <c r="AE16"/>
  <c r="G16"/>
  <c r="AF15"/>
  <c r="AE15"/>
  <c r="AH15" s="1"/>
  <c r="H15"/>
  <c r="G15"/>
  <c r="H16" s="1"/>
  <c r="I16" s="1"/>
  <c r="AC31" i="7"/>
  <c r="AF31" s="1"/>
  <c r="AE31"/>
  <c r="AH31" s="1"/>
  <c r="G31"/>
  <c r="AF30"/>
  <c r="AE30"/>
  <c r="AH30" s="1"/>
  <c r="H30"/>
  <c r="K30" s="1"/>
  <c r="G30"/>
  <c r="H31" s="1"/>
  <c r="L31" s="1"/>
  <c r="AC28"/>
  <c r="AF28" s="1"/>
  <c r="H28"/>
  <c r="L28" s="1"/>
  <c r="G28"/>
  <c r="H27" s="1"/>
  <c r="AF27"/>
  <c r="AE27"/>
  <c r="AH27" s="1"/>
  <c r="G27"/>
  <c r="AC25"/>
  <c r="AF25" s="1"/>
  <c r="AE25"/>
  <c r="AH25" s="1"/>
  <c r="G25"/>
  <c r="H24" s="1"/>
  <c r="L24" s="1"/>
  <c r="AF24"/>
  <c r="AE24"/>
  <c r="AH24" s="1"/>
  <c r="G24"/>
  <c r="H25" s="1"/>
  <c r="K25" s="1"/>
  <c r="AC22"/>
  <c r="AF22" s="1"/>
  <c r="AE22"/>
  <c r="H22"/>
  <c r="K22" s="1"/>
  <c r="G22"/>
  <c r="AF21"/>
  <c r="AE21"/>
  <c r="H21"/>
  <c r="K21" s="1"/>
  <c r="G21"/>
  <c r="AC19"/>
  <c r="AF19" s="1"/>
  <c r="AE19"/>
  <c r="AH19" s="1"/>
  <c r="G19"/>
  <c r="B19"/>
  <c r="AF18"/>
  <c r="AE18"/>
  <c r="H18"/>
  <c r="G18"/>
  <c r="L18" s="1"/>
  <c r="AC16"/>
  <c r="AF16" s="1"/>
  <c r="G16"/>
  <c r="AF15"/>
  <c r="AE15"/>
  <c r="AH15" s="1"/>
  <c r="G15"/>
  <c r="H16" s="1"/>
  <c r="K16" s="1"/>
  <c r="B24"/>
  <c r="B31"/>
  <c r="B7" i="5"/>
  <c r="AJ7" s="1"/>
  <c r="B6"/>
  <c r="AJ6" s="1"/>
  <c r="B5"/>
  <c r="B16" s="1"/>
  <c r="B4"/>
  <c r="AJ4" s="1"/>
  <c r="G15"/>
  <c r="G16"/>
  <c r="G18"/>
  <c r="G19"/>
  <c r="G21"/>
  <c r="G22"/>
  <c r="G24"/>
  <c r="G25"/>
  <c r="G27"/>
  <c r="G28"/>
  <c r="G30"/>
  <c r="G31"/>
  <c r="W17" i="1"/>
  <c r="AA13" s="1"/>
  <c r="W16"/>
  <c r="W14"/>
  <c r="W13"/>
  <c r="O23"/>
  <c r="O22"/>
  <c r="O20"/>
  <c r="O19"/>
  <c r="O17"/>
  <c r="O16"/>
  <c r="O14"/>
  <c r="O13"/>
  <c r="G35"/>
  <c r="G34"/>
  <c r="G32"/>
  <c r="G31"/>
  <c r="G29"/>
  <c r="G28"/>
  <c r="G26"/>
  <c r="G25"/>
  <c r="G23"/>
  <c r="G22"/>
  <c r="G20"/>
  <c r="G19"/>
  <c r="G17"/>
  <c r="G16"/>
  <c r="AE14"/>
  <c r="AE13"/>
  <c r="G65"/>
  <c r="G64"/>
  <c r="G59"/>
  <c r="G58"/>
  <c r="G56"/>
  <c r="G50"/>
  <c r="G49"/>
  <c r="G47"/>
  <c r="G46"/>
  <c r="G43"/>
  <c r="G40"/>
  <c r="G13"/>
  <c r="B19" i="8" l="1"/>
  <c r="B30" i="12"/>
  <c r="P7" i="8"/>
  <c r="AJ7" i="10"/>
  <c r="AJ5" i="13"/>
  <c r="AJ5" i="12"/>
  <c r="B28" i="11"/>
  <c r="P4"/>
  <c r="AJ4"/>
  <c r="AJ4" i="8"/>
  <c r="AH16" i="9"/>
  <c r="AH28" i="7"/>
  <c r="AH21"/>
  <c r="AH22"/>
  <c r="AH18"/>
  <c r="AH16"/>
  <c r="AH28" i="8"/>
  <c r="AH21"/>
  <c r="AH19"/>
  <c r="AH16"/>
  <c r="AH28" i="9"/>
  <c r="AH25"/>
  <c r="AH18"/>
  <c r="AH19"/>
  <c r="AH28" i="10"/>
  <c r="AH24"/>
  <c r="AH22"/>
  <c r="AH18"/>
  <c r="AH16"/>
  <c r="AH31" i="11"/>
  <c r="AH25"/>
  <c r="AH19"/>
  <c r="AH28" i="12"/>
  <c r="AH22"/>
  <c r="AH19"/>
  <c r="AH16"/>
  <c r="AH15"/>
  <c r="AH25" i="13"/>
  <c r="AH22"/>
  <c r="AH21"/>
  <c r="AH18"/>
  <c r="AH19"/>
  <c r="AH15"/>
  <c r="AH16"/>
  <c r="L19"/>
  <c r="K28"/>
  <c r="L31"/>
  <c r="I22"/>
  <c r="L15"/>
  <c r="I18"/>
  <c r="L25"/>
  <c r="I30"/>
  <c r="H18"/>
  <c r="L18" s="1"/>
  <c r="H21"/>
  <c r="I21" s="1"/>
  <c r="H30"/>
  <c r="L30" s="1"/>
  <c r="K21"/>
  <c r="K25"/>
  <c r="L28"/>
  <c r="N28" s="1"/>
  <c r="H16"/>
  <c r="K16" s="1"/>
  <c r="L24"/>
  <c r="N24" s="1"/>
  <c r="K28" i="12"/>
  <c r="K18"/>
  <c r="L30"/>
  <c r="L16"/>
  <c r="I15"/>
  <c r="I16"/>
  <c r="I27"/>
  <c r="I28"/>
  <c r="H15"/>
  <c r="H27"/>
  <c r="L27" s="1"/>
  <c r="N27" s="1"/>
  <c r="K15"/>
  <c r="H19"/>
  <c r="K19" s="1"/>
  <c r="L25"/>
  <c r="K27"/>
  <c r="L15"/>
  <c r="N15" s="1"/>
  <c r="L30" i="11"/>
  <c r="L22"/>
  <c r="H22"/>
  <c r="L18"/>
  <c r="K21"/>
  <c r="L24"/>
  <c r="I19" i="10"/>
  <c r="L19"/>
  <c r="L15"/>
  <c r="L25"/>
  <c r="L27"/>
  <c r="I18"/>
  <c r="I30"/>
  <c r="L16"/>
  <c r="N16" s="1"/>
  <c r="L28"/>
  <c r="N28" s="1"/>
  <c r="L21"/>
  <c r="I16"/>
  <c r="I28"/>
  <c r="I15"/>
  <c r="I27"/>
  <c r="H31"/>
  <c r="I31" s="1"/>
  <c r="L24" i="9"/>
  <c r="L30"/>
  <c r="I19"/>
  <c r="K19"/>
  <c r="L25"/>
  <c r="I18"/>
  <c r="L19"/>
  <c r="L27" i="8"/>
  <c r="K27"/>
  <c r="L15"/>
  <c r="L18"/>
  <c r="N18" s="1"/>
  <c r="L19"/>
  <c r="N19" s="1"/>
  <c r="L24"/>
  <c r="L16"/>
  <c r="L21"/>
  <c r="H24"/>
  <c r="I24" s="1"/>
  <c r="I27"/>
  <c r="I15"/>
  <c r="K15"/>
  <c r="N15" s="1"/>
  <c r="H25"/>
  <c r="L25" s="1"/>
  <c r="L27" i="7"/>
  <c r="K27"/>
  <c r="N27" s="1"/>
  <c r="K18"/>
  <c r="L21"/>
  <c r="L16"/>
  <c r="I31"/>
  <c r="I19"/>
  <c r="I27"/>
  <c r="K31"/>
  <c r="I15"/>
  <c r="H19"/>
  <c r="L25"/>
  <c r="N25" s="1"/>
  <c r="H15"/>
  <c r="L22"/>
  <c r="L30"/>
  <c r="B21" i="9"/>
  <c r="P4"/>
  <c r="B30" i="10"/>
  <c r="AJ4" i="12"/>
  <c r="B27" i="13"/>
  <c r="AJ7"/>
  <c r="B19"/>
  <c r="B16" i="10"/>
  <c r="P7"/>
  <c r="B24"/>
  <c r="P4" i="8"/>
  <c r="P4" i="7"/>
  <c r="AJ4"/>
  <c r="N25" i="13"/>
  <c r="AH28"/>
  <c r="AJ4"/>
  <c r="K15"/>
  <c r="N15" s="1"/>
  <c r="K19"/>
  <c r="N19" s="1"/>
  <c r="B21"/>
  <c r="B25"/>
  <c r="K27"/>
  <c r="N27" s="1"/>
  <c r="K31"/>
  <c r="N31" s="1"/>
  <c r="P5"/>
  <c r="I16"/>
  <c r="I24"/>
  <c r="L27"/>
  <c r="I28"/>
  <c r="B18"/>
  <c r="B22"/>
  <c r="B30"/>
  <c r="P6"/>
  <c r="AJ6"/>
  <c r="B15"/>
  <c r="K18"/>
  <c r="N18" s="1"/>
  <c r="K22"/>
  <c r="N22" s="1"/>
  <c r="B28"/>
  <c r="K30"/>
  <c r="N30" s="1"/>
  <c r="N18" i="12"/>
  <c r="N16"/>
  <c r="N28"/>
  <c r="AH31"/>
  <c r="B18"/>
  <c r="B22"/>
  <c r="B21"/>
  <c r="H24"/>
  <c r="B25"/>
  <c r="P6"/>
  <c r="I21"/>
  <c r="I25"/>
  <c r="AJ6"/>
  <c r="P7"/>
  <c r="B15"/>
  <c r="B19"/>
  <c r="K21"/>
  <c r="N21" s="1"/>
  <c r="H22"/>
  <c r="K22" s="1"/>
  <c r="K25"/>
  <c r="N25" s="1"/>
  <c r="B27"/>
  <c r="AJ7"/>
  <c r="I18"/>
  <c r="I30"/>
  <c r="B28"/>
  <c r="K30"/>
  <c r="N30" s="1"/>
  <c r="H31"/>
  <c r="I31" s="1"/>
  <c r="I15" i="11"/>
  <c r="K15"/>
  <c r="N15" s="1"/>
  <c r="L15"/>
  <c r="I27"/>
  <c r="K27"/>
  <c r="L27"/>
  <c r="AH22"/>
  <c r="N21"/>
  <c r="P5"/>
  <c r="I16"/>
  <c r="I24"/>
  <c r="I28"/>
  <c r="AJ5"/>
  <c r="B18"/>
  <c r="B22"/>
  <c r="K24"/>
  <c r="N24" s="1"/>
  <c r="H25"/>
  <c r="L25" s="1"/>
  <c r="K28"/>
  <c r="B30"/>
  <c r="B25"/>
  <c r="P6"/>
  <c r="L16"/>
  <c r="N16" s="1"/>
  <c r="I21"/>
  <c r="L28"/>
  <c r="AJ6"/>
  <c r="P7"/>
  <c r="B15"/>
  <c r="B19"/>
  <c r="B27"/>
  <c r="AJ7"/>
  <c r="AK7" s="1"/>
  <c r="AL7" s="1"/>
  <c r="I18"/>
  <c r="I22"/>
  <c r="I30"/>
  <c r="K18"/>
  <c r="N18" s="1"/>
  <c r="H19"/>
  <c r="K22"/>
  <c r="N22" s="1"/>
  <c r="K30"/>
  <c r="N30" s="1"/>
  <c r="H31"/>
  <c r="L24" i="10"/>
  <c r="AH31"/>
  <c r="AJ4"/>
  <c r="K15"/>
  <c r="N15" s="1"/>
  <c r="K19"/>
  <c r="N19" s="1"/>
  <c r="B21"/>
  <c r="H24"/>
  <c r="B25"/>
  <c r="K27"/>
  <c r="N27" s="1"/>
  <c r="K31"/>
  <c r="B18"/>
  <c r="B22"/>
  <c r="P6"/>
  <c r="I21"/>
  <c r="I25"/>
  <c r="B15"/>
  <c r="K21"/>
  <c r="N21" s="1"/>
  <c r="H22"/>
  <c r="I22" s="1"/>
  <c r="K25"/>
  <c r="N25" s="1"/>
  <c r="K18"/>
  <c r="N18" s="1"/>
  <c r="B28"/>
  <c r="K30"/>
  <c r="N30" s="1"/>
  <c r="I27" i="9"/>
  <c r="L27"/>
  <c r="K27"/>
  <c r="I15"/>
  <c r="L15"/>
  <c r="K15"/>
  <c r="AH31"/>
  <c r="AJ5"/>
  <c r="K16"/>
  <c r="B18"/>
  <c r="B22"/>
  <c r="K24"/>
  <c r="N24" s="1"/>
  <c r="K28"/>
  <c r="B30"/>
  <c r="P6"/>
  <c r="L16"/>
  <c r="I21"/>
  <c r="I25"/>
  <c r="L28"/>
  <c r="AJ6"/>
  <c r="P7"/>
  <c r="B15"/>
  <c r="B19"/>
  <c r="K21"/>
  <c r="N21" s="1"/>
  <c r="H22"/>
  <c r="L22" s="1"/>
  <c r="K25"/>
  <c r="N25" s="1"/>
  <c r="B27"/>
  <c r="AJ7"/>
  <c r="I30"/>
  <c r="B25"/>
  <c r="P5"/>
  <c r="K18"/>
  <c r="N18" s="1"/>
  <c r="B28"/>
  <c r="K30"/>
  <c r="N30" s="1"/>
  <c r="H31"/>
  <c r="AH25" i="8"/>
  <c r="AH31"/>
  <c r="I28"/>
  <c r="K16"/>
  <c r="N16" s="1"/>
  <c r="B18"/>
  <c r="B22"/>
  <c r="K24"/>
  <c r="N24" s="1"/>
  <c r="K28"/>
  <c r="N28" s="1"/>
  <c r="B30"/>
  <c r="P5"/>
  <c r="AJ5"/>
  <c r="P6"/>
  <c r="I21"/>
  <c r="I25"/>
  <c r="AJ6"/>
  <c r="B15"/>
  <c r="K21"/>
  <c r="H22"/>
  <c r="K22" s="1"/>
  <c r="K25"/>
  <c r="B27"/>
  <c r="B25"/>
  <c r="AJ7"/>
  <c r="I18"/>
  <c r="I30"/>
  <c r="B28"/>
  <c r="K30"/>
  <c r="N30" s="1"/>
  <c r="H31"/>
  <c r="N18" i="7"/>
  <c r="N22"/>
  <c r="N30"/>
  <c r="N16"/>
  <c r="N21"/>
  <c r="N31"/>
  <c r="P5"/>
  <c r="I16"/>
  <c r="I24"/>
  <c r="I28"/>
  <c r="AJ5"/>
  <c r="B18"/>
  <c r="B22"/>
  <c r="K24"/>
  <c r="N24" s="1"/>
  <c r="K28"/>
  <c r="N28" s="1"/>
  <c r="B30"/>
  <c r="P6"/>
  <c r="I21"/>
  <c r="I25"/>
  <c r="B27"/>
  <c r="AJ7"/>
  <c r="I18"/>
  <c r="I22"/>
  <c r="I30"/>
  <c r="B25"/>
  <c r="B15"/>
  <c r="B28"/>
  <c r="B27" i="5"/>
  <c r="B28"/>
  <c r="P5"/>
  <c r="B30"/>
  <c r="P6"/>
  <c r="B31"/>
  <c r="P7"/>
  <c r="B15"/>
  <c r="P4"/>
  <c r="B21"/>
  <c r="B22"/>
  <c r="B19"/>
  <c r="AJ5"/>
  <c r="B24"/>
  <c r="B18"/>
  <c r="B25"/>
  <c r="AA14" i="1"/>
  <c r="S17"/>
  <c r="S13"/>
  <c r="S14"/>
  <c r="S16"/>
  <c r="H30" i="5"/>
  <c r="AF30"/>
  <c r="AE30"/>
  <c r="H31"/>
  <c r="AF27"/>
  <c r="AE27"/>
  <c r="H27"/>
  <c r="H28"/>
  <c r="H24"/>
  <c r="AF24"/>
  <c r="AE24"/>
  <c r="H25"/>
  <c r="AF21"/>
  <c r="AE21"/>
  <c r="H22"/>
  <c r="I22" s="1"/>
  <c r="H18"/>
  <c r="AF18"/>
  <c r="AE18"/>
  <c r="H19"/>
  <c r="AC31"/>
  <c r="AF31" s="1"/>
  <c r="AE31"/>
  <c r="AC28"/>
  <c r="AF28" s="1"/>
  <c r="AE28"/>
  <c r="AC25"/>
  <c r="AF25" s="1"/>
  <c r="AE25"/>
  <c r="AC22"/>
  <c r="AF22" s="1"/>
  <c r="AE22"/>
  <c r="AC19"/>
  <c r="AF19" s="1"/>
  <c r="AE19"/>
  <c r="H15"/>
  <c r="H16"/>
  <c r="AC16"/>
  <c r="AF16" s="1"/>
  <c r="AF15"/>
  <c r="AE15"/>
  <c r="L21" i="13" l="1"/>
  <c r="N21" s="1"/>
  <c r="Q4" s="1"/>
  <c r="L16"/>
  <c r="N16" s="1"/>
  <c r="I22" i="12"/>
  <c r="L19"/>
  <c r="N19" s="1"/>
  <c r="I19"/>
  <c r="N27" i="11"/>
  <c r="N28"/>
  <c r="N31" i="10"/>
  <c r="L31"/>
  <c r="N27" i="9"/>
  <c r="N19"/>
  <c r="N25" i="8"/>
  <c r="N21"/>
  <c r="N27"/>
  <c r="L15" i="7"/>
  <c r="K15"/>
  <c r="N15" s="1"/>
  <c r="Q4"/>
  <c r="L19"/>
  <c r="K19"/>
  <c r="N19" s="1"/>
  <c r="S7" i="8"/>
  <c r="R4" i="9"/>
  <c r="R7" i="8"/>
  <c r="Q4"/>
  <c r="AK7" i="12"/>
  <c r="AL7" s="1"/>
  <c r="AK6"/>
  <c r="AL6" s="1"/>
  <c r="R4"/>
  <c r="AK4" i="7"/>
  <c r="AL4" s="1"/>
  <c r="S5" i="10"/>
  <c r="AK5" i="13"/>
  <c r="AL5" s="1"/>
  <c r="AK6"/>
  <c r="AL6" s="1"/>
  <c r="Q5" i="12"/>
  <c r="R7" i="7"/>
  <c r="AK4" i="9"/>
  <c r="AL4" s="1"/>
  <c r="R5" i="10"/>
  <c r="Q7" i="13"/>
  <c r="AK4" i="8"/>
  <c r="AL4" s="1"/>
  <c r="R4"/>
  <c r="Q7"/>
  <c r="R4" i="13"/>
  <c r="S4"/>
  <c r="R7"/>
  <c r="S7"/>
  <c r="AK7"/>
  <c r="AL7" s="1"/>
  <c r="AK4"/>
  <c r="AL4" s="1"/>
  <c r="S6"/>
  <c r="R6"/>
  <c r="Q6"/>
  <c r="S5"/>
  <c r="R5"/>
  <c r="Q5"/>
  <c r="AK4" i="12"/>
  <c r="AL4" s="1"/>
  <c r="S5"/>
  <c r="Q4"/>
  <c r="S7"/>
  <c r="Q7"/>
  <c r="K31"/>
  <c r="L31"/>
  <c r="L24"/>
  <c r="K24"/>
  <c r="N24" s="1"/>
  <c r="I24"/>
  <c r="R7" s="1"/>
  <c r="L22"/>
  <c r="N22" s="1"/>
  <c r="S4"/>
  <c r="S6"/>
  <c r="R6"/>
  <c r="AK5"/>
  <c r="AL5" s="1"/>
  <c r="R5"/>
  <c r="S6" i="11"/>
  <c r="Q6"/>
  <c r="I19"/>
  <c r="K19"/>
  <c r="L19"/>
  <c r="Q4"/>
  <c r="AK6"/>
  <c r="AL6" s="1"/>
  <c r="K25"/>
  <c r="N25" s="1"/>
  <c r="I25"/>
  <c r="I31"/>
  <c r="R6" s="1"/>
  <c r="L31"/>
  <c r="K31"/>
  <c r="N31" s="1"/>
  <c r="S7"/>
  <c r="R7"/>
  <c r="S5"/>
  <c r="R5"/>
  <c r="Q5"/>
  <c r="AK5"/>
  <c r="AL5" s="1"/>
  <c r="S4"/>
  <c r="AK4"/>
  <c r="AL4" s="1"/>
  <c r="R4"/>
  <c r="R7" i="10"/>
  <c r="Q5"/>
  <c r="T5" s="1"/>
  <c r="S6"/>
  <c r="R6"/>
  <c r="K24"/>
  <c r="N24" s="1"/>
  <c r="Q7" s="1"/>
  <c r="I24"/>
  <c r="AK6"/>
  <c r="AL6" s="1"/>
  <c r="L22"/>
  <c r="K22"/>
  <c r="AK5"/>
  <c r="AL5" s="1"/>
  <c r="AK4"/>
  <c r="AL4" s="1"/>
  <c r="Q4"/>
  <c r="S7"/>
  <c r="S4"/>
  <c r="R4"/>
  <c r="AK7"/>
  <c r="AL7" s="1"/>
  <c r="N16" i="9"/>
  <c r="S4"/>
  <c r="S5"/>
  <c r="R5"/>
  <c r="Q5"/>
  <c r="AK5"/>
  <c r="AL5" s="1"/>
  <c r="S6"/>
  <c r="I22"/>
  <c r="S7"/>
  <c r="R7"/>
  <c r="Q7"/>
  <c r="N28"/>
  <c r="N15"/>
  <c r="Q4" s="1"/>
  <c r="I31"/>
  <c r="K31"/>
  <c r="L31"/>
  <c r="AK7"/>
  <c r="AL7" s="1"/>
  <c r="AK6"/>
  <c r="AL6" s="1"/>
  <c r="K22"/>
  <c r="N22" s="1"/>
  <c r="AK7" i="8"/>
  <c r="AL7" s="1"/>
  <c r="AK6"/>
  <c r="AL6" s="1"/>
  <c r="S4"/>
  <c r="I22"/>
  <c r="I31"/>
  <c r="L31"/>
  <c r="K31"/>
  <c r="N31" s="1"/>
  <c r="S6"/>
  <c r="R6"/>
  <c r="L22"/>
  <c r="N22" s="1"/>
  <c r="Q6" s="1"/>
  <c r="S5"/>
  <c r="R5"/>
  <c r="Q5"/>
  <c r="AK5"/>
  <c r="AL5" s="1"/>
  <c r="S5" i="7"/>
  <c r="R5"/>
  <c r="Q5"/>
  <c r="S7"/>
  <c r="AK7"/>
  <c r="AL7" s="1"/>
  <c r="Q7"/>
  <c r="AK6"/>
  <c r="AL6" s="1"/>
  <c r="R4"/>
  <c r="AK5"/>
  <c r="AL5" s="1"/>
  <c r="S4"/>
  <c r="S6"/>
  <c r="R6"/>
  <c r="Q6"/>
  <c r="AH24" i="5"/>
  <c r="K28"/>
  <c r="L30"/>
  <c r="K25"/>
  <c r="AH27"/>
  <c r="L24"/>
  <c r="L28"/>
  <c r="L18"/>
  <c r="L25"/>
  <c r="K30"/>
  <c r="L15"/>
  <c r="K22"/>
  <c r="AH21"/>
  <c r="K15"/>
  <c r="K19"/>
  <c r="L22"/>
  <c r="K27"/>
  <c r="L19"/>
  <c r="K16"/>
  <c r="L27"/>
  <c r="K31"/>
  <c r="L16"/>
  <c r="K24"/>
  <c r="L31"/>
  <c r="K18"/>
  <c r="AH31"/>
  <c r="AH25"/>
  <c r="AH18"/>
  <c r="AH22"/>
  <c r="H21"/>
  <c r="K21" s="1"/>
  <c r="AH28"/>
  <c r="AH19"/>
  <c r="AH30"/>
  <c r="AH15"/>
  <c r="I24"/>
  <c r="I28"/>
  <c r="I18"/>
  <c r="I30"/>
  <c r="I19"/>
  <c r="I25"/>
  <c r="I31"/>
  <c r="I27"/>
  <c r="AE16"/>
  <c r="AH16" s="1"/>
  <c r="I15"/>
  <c r="I16"/>
  <c r="Y13" i="1"/>
  <c r="Z13" s="1"/>
  <c r="Q13"/>
  <c r="R13" s="1"/>
  <c r="G55" s="1"/>
  <c r="I13"/>
  <c r="J13" s="1"/>
  <c r="A13"/>
  <c r="B13" s="1"/>
  <c r="T7" i="8" l="1"/>
  <c r="N19" i="11"/>
  <c r="Q7" s="1"/>
  <c r="T7" s="1"/>
  <c r="N22" i="10"/>
  <c r="Q6" s="1"/>
  <c r="T6" s="1"/>
  <c r="R6" i="9"/>
  <c r="T4" i="7"/>
  <c r="T7" i="13"/>
  <c r="AM7" i="7"/>
  <c r="AM4" i="13"/>
  <c r="T5" i="12"/>
  <c r="AM5"/>
  <c r="T7"/>
  <c r="AM4" i="11"/>
  <c r="T5"/>
  <c r="AM7" i="10"/>
  <c r="T4" i="9"/>
  <c r="T5"/>
  <c r="T7"/>
  <c r="AM5"/>
  <c r="T4" i="8"/>
  <c r="AM5"/>
  <c r="T6"/>
  <c r="T5" i="13"/>
  <c r="AM7"/>
  <c r="T6"/>
  <c r="T4"/>
  <c r="AM6"/>
  <c r="AM5"/>
  <c r="AM6" i="12"/>
  <c r="T4"/>
  <c r="AM4"/>
  <c r="AM7"/>
  <c r="N31"/>
  <c r="Q6" s="1"/>
  <c r="T6" s="1"/>
  <c r="AM6" i="11"/>
  <c r="T4"/>
  <c r="AM5"/>
  <c r="AM7"/>
  <c r="T6"/>
  <c r="AM6" i="10"/>
  <c r="T7"/>
  <c r="T4"/>
  <c r="AM4"/>
  <c r="AM5"/>
  <c r="AM6" i="9"/>
  <c r="N31"/>
  <c r="Q6" s="1"/>
  <c r="AM7"/>
  <c r="AM4"/>
  <c r="AM6" i="8"/>
  <c r="AM7"/>
  <c r="T5"/>
  <c r="AM4"/>
  <c r="AM6" i="7"/>
  <c r="T7"/>
  <c r="T5"/>
  <c r="T6"/>
  <c r="AM5"/>
  <c r="AM4"/>
  <c r="L21" i="5"/>
  <c r="N22"/>
  <c r="N19"/>
  <c r="I21"/>
  <c r="N31"/>
  <c r="N18"/>
  <c r="N28"/>
  <c r="N25"/>
  <c r="N24"/>
  <c r="N27"/>
  <c r="N30"/>
  <c r="N16"/>
  <c r="N15"/>
  <c r="A14" i="1"/>
  <c r="I14"/>
  <c r="Q14"/>
  <c r="Y14"/>
  <c r="Z14" s="1"/>
  <c r="AN4" i="11" l="1"/>
  <c r="AP4" s="1"/>
  <c r="AN6" i="13"/>
  <c r="AO6" s="1"/>
  <c r="T6" i="9"/>
  <c r="U5" s="1"/>
  <c r="AN7" i="13"/>
  <c r="AO7" s="1"/>
  <c r="AN4"/>
  <c r="AP4" s="1"/>
  <c r="U6"/>
  <c r="U5"/>
  <c r="AN5" i="11"/>
  <c r="AO5" s="1"/>
  <c r="AT5" s="1"/>
  <c r="U4"/>
  <c r="U6" i="10"/>
  <c r="U4"/>
  <c r="U5"/>
  <c r="U5" i="8"/>
  <c r="U5" i="7"/>
  <c r="U7" i="13"/>
  <c r="AN5"/>
  <c r="U4"/>
  <c r="U6" i="12"/>
  <c r="U7"/>
  <c r="AN5"/>
  <c r="AN4"/>
  <c r="AN6"/>
  <c r="AN7"/>
  <c r="U4"/>
  <c r="U5"/>
  <c r="AN7" i="11"/>
  <c r="AN6"/>
  <c r="U5"/>
  <c r="U6"/>
  <c r="U7"/>
  <c r="AN5" i="10"/>
  <c r="AN7"/>
  <c r="AN4"/>
  <c r="AN6"/>
  <c r="U7"/>
  <c r="U7" i="9"/>
  <c r="AN5"/>
  <c r="AN6"/>
  <c r="AN4"/>
  <c r="AN7"/>
  <c r="AN5" i="8"/>
  <c r="AN7"/>
  <c r="AN4"/>
  <c r="AN6"/>
  <c r="U6"/>
  <c r="U7"/>
  <c r="U4"/>
  <c r="AN5" i="7"/>
  <c r="AN4"/>
  <c r="AN7"/>
  <c r="AN6"/>
  <c r="U6"/>
  <c r="U7"/>
  <c r="U4"/>
  <c r="N21" i="5"/>
  <c r="B14" i="1"/>
  <c r="G14" s="1"/>
  <c r="A16"/>
  <c r="R14"/>
  <c r="Q16"/>
  <c r="J14"/>
  <c r="G41" s="1"/>
  <c r="I16"/>
  <c r="V5" i="11" l="1"/>
  <c r="X5" s="1"/>
  <c r="AO4"/>
  <c r="AT4" s="1"/>
  <c r="AP6" i="13"/>
  <c r="AP7"/>
  <c r="U6" i="9"/>
  <c r="U4"/>
  <c r="V7" s="1"/>
  <c r="V6" i="10"/>
  <c r="X6" s="1"/>
  <c r="V4"/>
  <c r="X4" s="1"/>
  <c r="AP5" i="11"/>
  <c r="AO4" i="13"/>
  <c r="AT4" s="1"/>
  <c r="V6" i="11"/>
  <c r="X6" s="1"/>
  <c r="V4"/>
  <c r="W4" s="1"/>
  <c r="V7"/>
  <c r="X7" s="1"/>
  <c r="V7" i="10"/>
  <c r="X7" s="1"/>
  <c r="V5"/>
  <c r="X5" s="1"/>
  <c r="V5" i="13"/>
  <c r="V4"/>
  <c r="V7"/>
  <c r="V6"/>
  <c r="AO5"/>
  <c r="AT5" s="1"/>
  <c r="AP5"/>
  <c r="V5" i="12"/>
  <c r="V4"/>
  <c r="V7"/>
  <c r="V6"/>
  <c r="AP7"/>
  <c r="AO7"/>
  <c r="AO5"/>
  <c r="AT5" s="1"/>
  <c r="AP5"/>
  <c r="AP4"/>
  <c r="AO4"/>
  <c r="AT4" s="1"/>
  <c r="AO6"/>
  <c r="AP6"/>
  <c r="AP6" i="11"/>
  <c r="AO6"/>
  <c r="AP7"/>
  <c r="AO7"/>
  <c r="AP6" i="10"/>
  <c r="AO6"/>
  <c r="AP4"/>
  <c r="AO4"/>
  <c r="AT4" s="1"/>
  <c r="AP7"/>
  <c r="AO7"/>
  <c r="AO5"/>
  <c r="AT5" s="1"/>
  <c r="AP5"/>
  <c r="AP4" i="9"/>
  <c r="AO4"/>
  <c r="AT4" s="1"/>
  <c r="AP7"/>
  <c r="AO7"/>
  <c r="AO5"/>
  <c r="AT5" s="1"/>
  <c r="AP5"/>
  <c r="AO6"/>
  <c r="AP6"/>
  <c r="V5" i="8"/>
  <c r="V4"/>
  <c r="V7"/>
  <c r="V6"/>
  <c r="AP4"/>
  <c r="AO4"/>
  <c r="AT4" s="1"/>
  <c r="AO6"/>
  <c r="AP6"/>
  <c r="AP7"/>
  <c r="AO7"/>
  <c r="AO5"/>
  <c r="AT5" s="1"/>
  <c r="AP5"/>
  <c r="AO5" i="7"/>
  <c r="AT5" s="1"/>
  <c r="AP5"/>
  <c r="AP6"/>
  <c r="AO6"/>
  <c r="V5"/>
  <c r="V4"/>
  <c r="V7"/>
  <c r="V6"/>
  <c r="AP7"/>
  <c r="AO7"/>
  <c r="AP4"/>
  <c r="AO4"/>
  <c r="AT4" s="1"/>
  <c r="J16" i="1"/>
  <c r="I17"/>
  <c r="R16"/>
  <c r="Q17"/>
  <c r="R17" s="1"/>
  <c r="B16"/>
  <c r="A17"/>
  <c r="W5" i="11" l="1"/>
  <c r="V6" i="9"/>
  <c r="W6" s="1"/>
  <c r="V5"/>
  <c r="X5" s="1"/>
  <c r="W6" i="10"/>
  <c r="W6" i="11"/>
  <c r="W4" i="10"/>
  <c r="V4" i="9"/>
  <c r="X4" s="1"/>
  <c r="W7" i="11"/>
  <c r="X4"/>
  <c r="W7" i="10"/>
  <c r="W5"/>
  <c r="X6" i="13"/>
  <c r="W6"/>
  <c r="X7"/>
  <c r="W7"/>
  <c r="X4"/>
  <c r="W4"/>
  <c r="X5"/>
  <c r="W5"/>
  <c r="W6" i="12"/>
  <c r="X6"/>
  <c r="X7"/>
  <c r="W7"/>
  <c r="X4"/>
  <c r="W4"/>
  <c r="X5"/>
  <c r="W5"/>
  <c r="D35" i="1" s="1"/>
  <c r="X7" i="9"/>
  <c r="W7"/>
  <c r="X6"/>
  <c r="X6" i="8"/>
  <c r="W6"/>
  <c r="X7"/>
  <c r="W7"/>
  <c r="X4"/>
  <c r="W4"/>
  <c r="W5"/>
  <c r="X5"/>
  <c r="X7" i="7"/>
  <c r="W7"/>
  <c r="X4"/>
  <c r="W4"/>
  <c r="W5"/>
  <c r="X5"/>
  <c r="X6"/>
  <c r="W6"/>
  <c r="J17" i="1"/>
  <c r="G44" s="1"/>
  <c r="I19"/>
  <c r="B17"/>
  <c r="A19"/>
  <c r="W5" i="9" l="1"/>
  <c r="D17" i="1" s="1"/>
  <c r="W4" i="9"/>
  <c r="D28" i="1" s="1"/>
  <c r="D34"/>
  <c r="D23"/>
  <c r="D22"/>
  <c r="D31"/>
  <c r="D20"/>
  <c r="D32"/>
  <c r="D19"/>
  <c r="D25"/>
  <c r="D14"/>
  <c r="B19"/>
  <c r="A20"/>
  <c r="J19"/>
  <c r="I20"/>
  <c r="D16" l="1"/>
  <c r="D29"/>
  <c r="B20"/>
  <c r="A22"/>
  <c r="J20"/>
  <c r="I22"/>
  <c r="B22" l="1"/>
  <c r="A23"/>
  <c r="J22"/>
  <c r="I23"/>
  <c r="J23" s="1"/>
  <c r="B23" l="1"/>
  <c r="A25"/>
  <c r="B25" l="1"/>
  <c r="A26"/>
  <c r="B26" l="1"/>
  <c r="A28"/>
  <c r="B28" l="1"/>
  <c r="A29"/>
  <c r="B29" l="1"/>
  <c r="A31"/>
  <c r="B31" l="1"/>
  <c r="A32"/>
  <c r="B32" l="1"/>
  <c r="A34"/>
  <c r="B34" l="1"/>
  <c r="A35"/>
  <c r="B35" l="1"/>
  <c r="K16" l="1"/>
  <c r="L16" s="1"/>
  <c r="K19"/>
  <c r="L19" s="1"/>
  <c r="T16" s="1"/>
  <c r="K14"/>
  <c r="L14" s="1"/>
  <c r="T13" s="1"/>
  <c r="AB13" s="1"/>
  <c r="K13"/>
  <c r="L13" s="1"/>
  <c r="K20"/>
  <c r="L20" s="1"/>
  <c r="K22"/>
  <c r="L22" s="1"/>
  <c r="T17" s="1"/>
  <c r="AB14" s="1"/>
  <c r="K17"/>
  <c r="L17" s="1"/>
  <c r="T14" s="1"/>
  <c r="K23"/>
  <c r="L23" s="1"/>
  <c r="S7" i="5"/>
  <c r="R4"/>
  <c r="S4"/>
  <c r="S6"/>
  <c r="R6"/>
  <c r="R5"/>
  <c r="R7"/>
  <c r="S5"/>
  <c r="AK5"/>
  <c r="AL5" s="1"/>
  <c r="Q5"/>
  <c r="AK6"/>
  <c r="AL6" s="1"/>
  <c r="Q7"/>
  <c r="Q6"/>
  <c r="AK7"/>
  <c r="AL7" s="1"/>
  <c r="Q4"/>
  <c r="T4" l="1"/>
  <c r="T6"/>
  <c r="T7"/>
  <c r="T5"/>
  <c r="U4" l="1"/>
  <c r="U7"/>
  <c r="U5"/>
  <c r="U6"/>
  <c r="V7" l="1"/>
  <c r="X7" s="1"/>
  <c r="V5"/>
  <c r="X5" s="1"/>
  <c r="V6"/>
  <c r="W6" s="1"/>
  <c r="V4"/>
  <c r="W4" s="1"/>
  <c r="W7" l="1"/>
  <c r="W5"/>
  <c r="AK4"/>
  <c r="AL4" s="1"/>
  <c r="AM7" s="1"/>
  <c r="X6"/>
  <c r="X4"/>
  <c r="AM6" l="1"/>
  <c r="AM5"/>
  <c r="AM4"/>
  <c r="AN6" l="1"/>
  <c r="AO6" s="1"/>
  <c r="AN4"/>
  <c r="AO4" s="1"/>
  <c r="AT4" s="1"/>
  <c r="D13" i="1" s="1"/>
  <c r="AN5" i="5"/>
  <c r="AP5" s="1"/>
  <c r="AN7"/>
  <c r="AP7" s="1"/>
  <c r="AP6" l="1"/>
  <c r="AO7"/>
  <c r="AP4"/>
  <c r="AO5"/>
  <c r="AT5" s="1"/>
  <c r="D26" i="1" s="1"/>
</calcChain>
</file>

<file path=xl/sharedStrings.xml><?xml version="1.0" encoding="utf-8"?>
<sst xmlns="http://schemas.openxmlformats.org/spreadsheetml/2006/main" count="458" uniqueCount="109">
  <si>
    <t>czy</t>
  </si>
  <si>
    <t>nr</t>
  </si>
  <si>
    <t>kod</t>
  </si>
  <si>
    <t>drużyna</t>
  </si>
  <si>
    <t>w.</t>
  </si>
  <si>
    <t>wynik</t>
  </si>
  <si>
    <t>1/8 FINAŁU</t>
  </si>
  <si>
    <t>Szwajcaria</t>
  </si>
  <si>
    <t>Polska</t>
  </si>
  <si>
    <t>Chorwacja</t>
  </si>
  <si>
    <t>Portugalia</t>
  </si>
  <si>
    <t>Belgia</t>
  </si>
  <si>
    <t>Niemcy</t>
  </si>
  <si>
    <t>Hiszpania</t>
  </si>
  <si>
    <t>Francja</t>
  </si>
  <si>
    <t>Anglia</t>
  </si>
  <si>
    <t>Islandia</t>
  </si>
  <si>
    <t>ĆWIERĆFINAŁ</t>
  </si>
  <si>
    <t>PÓŁFINAŁ</t>
  </si>
  <si>
    <t>FINAŁ</t>
  </si>
  <si>
    <t>prawdopodobieństwo</t>
  </si>
  <si>
    <t>Rosja</t>
  </si>
  <si>
    <t>Arabia Saudyjska</t>
  </si>
  <si>
    <t>Egipt</t>
  </si>
  <si>
    <t>Urugwaj</t>
  </si>
  <si>
    <t>Br-</t>
  </si>
  <si>
    <t>Br+</t>
  </si>
  <si>
    <t>PKT</t>
  </si>
  <si>
    <t>wygr.</t>
  </si>
  <si>
    <t>rem.</t>
  </si>
  <si>
    <t>zdobycia pkt * PKT</t>
  </si>
  <si>
    <t>prawdopod.</t>
  </si>
  <si>
    <t>liczba punktów</t>
  </si>
  <si>
    <t>różnica bramek</t>
  </si>
  <si>
    <t>liczba strzelonych goli</t>
  </si>
  <si>
    <t>Kryterium wyjścia z grupy</t>
  </si>
  <si>
    <t>Br +/-</t>
  </si>
  <si>
    <t>BR +/-</t>
  </si>
  <si>
    <t>BR+</t>
  </si>
  <si>
    <t>rob.</t>
  </si>
  <si>
    <t>wynik bezpośrednich spotkań (tu nieuwzględnione)</t>
  </si>
  <si>
    <t>SYMULACJA</t>
  </si>
  <si>
    <t>ZW?</t>
  </si>
  <si>
    <t>RE?</t>
  </si>
  <si>
    <t>WYNIKI SYMULACJI WG PRAWDOPODOBIEŃSTWA</t>
  </si>
  <si>
    <t>WYNIKI SYMULACJI WG WYNIKÓW MECZÓW</t>
  </si>
  <si>
    <t>poz.</t>
  </si>
  <si>
    <t>meczu</t>
  </si>
  <si>
    <t xml:space="preserve">  &lt;&lt;   1/wg prawd.   2/wg wyników</t>
  </si>
  <si>
    <t>Maroko</t>
  </si>
  <si>
    <t>Iran</t>
  </si>
  <si>
    <t>Australia</t>
  </si>
  <si>
    <t>Peru</t>
  </si>
  <si>
    <t>Dania</t>
  </si>
  <si>
    <t>Agrentyna</t>
  </si>
  <si>
    <t>Nigeria</t>
  </si>
  <si>
    <t>Brazylia</t>
  </si>
  <si>
    <t>Kostaryka</t>
  </si>
  <si>
    <t>Serbia</t>
  </si>
  <si>
    <t>Meksyk</t>
  </si>
  <si>
    <t>Szwecja</t>
  </si>
  <si>
    <t>Korea Południowa</t>
  </si>
  <si>
    <t>Panama</t>
  </si>
  <si>
    <t>Tunezja</t>
  </si>
  <si>
    <t>Senegal</t>
  </si>
  <si>
    <t>Kolumbia</t>
  </si>
  <si>
    <t>Japonia</t>
  </si>
  <si>
    <t>wygranego</t>
  </si>
  <si>
    <t xml:space="preserve">Dane wprowadza się do komórek o jasnozielonym tle. </t>
  </si>
  <si>
    <t>Grupa A</t>
  </si>
  <si>
    <t>Grupa H</t>
  </si>
  <si>
    <t>Grupa G</t>
  </si>
  <si>
    <t>Grupa F</t>
  </si>
  <si>
    <t>Grupa E</t>
  </si>
  <si>
    <t>Grupa D</t>
  </si>
  <si>
    <t>Grupa C</t>
  </si>
  <si>
    <t>Grupa B</t>
  </si>
  <si>
    <t xml:space="preserve">PKT </t>
  </si>
  <si>
    <t>WYNIK SYMULACJI "WYJŚCIA Z GRUPY"</t>
  </si>
  <si>
    <t>PKT (symulacja)</t>
  </si>
  <si>
    <t>EURO 2018</t>
  </si>
  <si>
    <t xml:space="preserve">Zapraszamy do poznania Metodyki 4TG, wiele infomacji na jej temat znajduje się na stronie: www.4tg.pl </t>
  </si>
  <si>
    <t>Uczymy tego.</t>
  </si>
  <si>
    <t xml:space="preserve">Przykład: </t>
  </si>
  <si>
    <t>Został wpisany wynik meczu w Grupie A (Rosja - Arabia Saudyjska) i prawdopodobieństwo wygrania i remisu poszczególnych meczy.</t>
  </si>
  <si>
    <t>Wynikiem obliczeń jest symulacja końcowej tabeli wyników (zobacz arkusz GrupaA).</t>
  </si>
  <si>
    <t>Dlaczego Metodyka 4TG</t>
  </si>
  <si>
    <t>- ponieważ dostarcza standardowych rozwiązań, takich, których nie dostarczył producent MS Excel</t>
  </si>
  <si>
    <t xml:space="preserve">Dla analityków i managerów - aby uzmysłowili sobie co można osiągnąć za pomocą zasad Metodyki 4TG. </t>
  </si>
  <si>
    <t>- ponieważ wprowadza logiczne i spójne zasady budowy rozwiązań w MS Excel, które powodują, że rozwiązanie jest określonej jakości (prosto zbudowane, bezpieczne, czytelne, elastyczne)</t>
  </si>
  <si>
    <t>- ponieważ dostarcza schematów postępowania przy projektowaniu i budowie automatycznie działających rozwiązań określonej jakości (wg normy ISO 9126)</t>
  </si>
  <si>
    <t xml:space="preserve">- ponieważ używa tylko niektórych elementów MS Excel i VB (tych, które są istotne z punktu widzenia jakości rozwiązania) </t>
  </si>
  <si>
    <t xml:space="preserve">   oraz języka SQL (którego stosowanie pozwala na wymianę informacji między rozwiązaniem w MS Excel, a bazą danych)</t>
  </si>
  <si>
    <t xml:space="preserve">Metodyka 4TG jest dla tych, którzy potrzebują z niej trochę oraz tych, którzy potrzebują z niej wiele. </t>
  </si>
  <si>
    <t>Uczymy zastosowania Metodyki 4TG w rowiązaniach firmowych (budżetowanie i controlling, ballanced scorecard, logistyka, prognozowanie i analiza sprzedaży, analizy finansowe …)</t>
  </si>
  <si>
    <t xml:space="preserve">Projektujmy, budujemy i wdrażamy różne rozwiązania, które automatyzują pracę przy tworzeniu raportów, przy ich analizie oraz podejmowaniu decyzji. </t>
  </si>
  <si>
    <t>- ponieważ w firmach jest również potrzebny wpływ na strumień przepływu informacji, a nie tylko dostarczane informacje w postaci raportów</t>
  </si>
  <si>
    <t xml:space="preserve">   (zmiany w firmie i jej otoczeniu wymuszają zmiany w systemie informatycznym)</t>
  </si>
  <si>
    <t xml:space="preserve">Wzory wykorzystujące te dane pozwalają na prognozowanie wyjścia z grupy. </t>
  </si>
  <si>
    <t xml:space="preserve">Zostały wykorzystane dwie metody: </t>
  </si>
  <si>
    <t xml:space="preserve">Nazwy dwóch pierwszych drużyn z każdej grupy pojawiają się w arkuszu DalszeMecze </t>
  </si>
  <si>
    <t xml:space="preserve">*  UWAGA, Rozwiązanie jest odbezpieczone, </t>
  </si>
  <si>
    <t xml:space="preserve">   co oznacza, że jeśli jakikolwiek wzór zostanie zmieniony, to może być tak, że rozwiązanie nie będzie właściwie działało. </t>
  </si>
  <si>
    <t xml:space="preserve">   Dlatego, jeśli chcesz zmienić rozwiązanie, to wcześniej zapisz sobie kopię.  </t>
  </si>
  <si>
    <t xml:space="preserve">Rozwiązanie liczy prognozę "wyjścia" z każdej grupy (arkusze GrupaA - GrupaH)  // z grupy wychodzą dwa pierwsze zespoły. </t>
  </si>
  <si>
    <t>- wg prawdopodobieństwa wygranej/remisu/przegranej</t>
  </si>
  <si>
    <t>- wg prognozowanego wyniku</t>
  </si>
  <si>
    <t xml:space="preserve">Można wybrać, która z metod ma decydować o wyjściu z grupy. </t>
  </si>
  <si>
    <t xml:space="preserve">(można wpisać prognozowane wyniki meczów i automatycznie drużyna, która wygra, znajdzie się w kolejnej fazie rozgrywek).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</si>
</sst>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right"/>
    </xf>
    <xf numFmtId="0" fontId="0" fillId="2" borderId="1" xfId="0" applyFill="1" applyBorder="1"/>
    <xf numFmtId="0" fontId="1" fillId="3" borderId="1" xfId="0" applyFont="1" applyFill="1" applyBorder="1"/>
    <xf numFmtId="0" fontId="0" fillId="0" borderId="0" xfId="0" applyAlignment="1">
      <alignment horizontal="center"/>
    </xf>
    <xf numFmtId="9" fontId="0" fillId="0" borderId="1" xfId="0" applyNumberFormat="1" applyBorder="1"/>
    <xf numFmtId="0" fontId="0" fillId="4" borderId="1" xfId="0" applyFill="1" applyBorder="1"/>
    <xf numFmtId="0" fontId="0" fillId="0" borderId="0" xfId="0" applyBorder="1"/>
    <xf numFmtId="0" fontId="2" fillId="0" borderId="0" xfId="0" applyFont="1" applyBorder="1"/>
    <xf numFmtId="0" fontId="0" fillId="0" borderId="0" xfId="0" quotePrefix="1" applyBorder="1"/>
    <xf numFmtId="9" fontId="1" fillId="3" borderId="1" xfId="0" applyNumberFormat="1" applyFont="1" applyFill="1" applyBorder="1"/>
    <xf numFmtId="0" fontId="0" fillId="5" borderId="1" xfId="0" applyFill="1" applyBorder="1"/>
    <xf numFmtId="0" fontId="0" fillId="0" borderId="1" xfId="0" applyBorder="1"/>
    <xf numFmtId="0" fontId="3" fillId="5" borderId="1" xfId="0" applyFont="1" applyFill="1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0" xfId="0" quotePrefix="1" applyBorder="1" applyAlignment="1">
      <alignment horizontal="right"/>
    </xf>
    <xf numFmtId="1" fontId="0" fillId="0" borderId="0" xfId="0" applyNumberFormat="1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quotePrefix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85725</xdr:colOff>
      <xdr:row>1</xdr:row>
      <xdr:rowOff>19050</xdr:rowOff>
    </xdr:from>
    <xdr:to>
      <xdr:col>6</xdr:col>
      <xdr:colOff>28046</xdr:colOff>
      <xdr:row>7</xdr:row>
      <xdr:rowOff>59531</xdr:rowOff>
    </xdr:to>
    <xdr:pic>
      <xdr:nvPicPr>
        <xdr:cNvPr id="2" name="Picture 1" descr="4T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209550"/>
          <a:ext cx="1161521" cy="118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452438</xdr:colOff>
      <xdr:row>6</xdr:row>
      <xdr:rowOff>40481</xdr:rowOff>
    </xdr:to>
    <xdr:pic>
      <xdr:nvPicPr>
        <xdr:cNvPr id="2" name="Picture 1" descr="4TG_rg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0"/>
          <a:ext cx="1185863" cy="11834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50"/>
  <sheetViews>
    <sheetView showGridLines="0" tabSelected="1" workbookViewId="0">
      <selection activeCell="H8" sqref="H8:M8"/>
    </sheetView>
  </sheetViews>
  <sheetFormatPr defaultRowHeight="15"/>
  <cols>
    <col min="1" max="1" width="2.7109375" customWidth="1"/>
    <col min="2" max="2" width="18.7109375" customWidth="1"/>
    <col min="3" max="3" width="2.7109375" customWidth="1"/>
    <col min="4" max="4" width="3.7109375" customWidth="1"/>
  </cols>
  <sheetData>
    <row r="2" spans="2:10">
      <c r="B2" s="3" t="s">
        <v>80</v>
      </c>
    </row>
    <row r="3" spans="2:10">
      <c r="I3" t="s">
        <v>81</v>
      </c>
    </row>
    <row r="4" spans="2:10">
      <c r="B4" s="3" t="s">
        <v>69</v>
      </c>
      <c r="I4" t="s">
        <v>94</v>
      </c>
    </row>
    <row r="5" spans="2:10">
      <c r="B5" s="5" t="s">
        <v>21</v>
      </c>
      <c r="I5" t="s">
        <v>95</v>
      </c>
    </row>
    <row r="6" spans="2:10">
      <c r="B6" s="5" t="s">
        <v>22</v>
      </c>
      <c r="I6" t="s">
        <v>82</v>
      </c>
    </row>
    <row r="7" spans="2:10">
      <c r="B7" s="5" t="s">
        <v>23</v>
      </c>
    </row>
    <row r="8" spans="2:10">
      <c r="B8" s="5" t="s">
        <v>24</v>
      </c>
      <c r="I8" s="3" t="s">
        <v>86</v>
      </c>
    </row>
    <row r="9" spans="2:10">
      <c r="J9" s="33" t="s">
        <v>89</v>
      </c>
    </row>
    <row r="10" spans="2:10">
      <c r="B10" s="3" t="s">
        <v>76</v>
      </c>
      <c r="J10" s="33" t="s">
        <v>87</v>
      </c>
    </row>
    <row r="11" spans="2:10">
      <c r="B11" s="5" t="s">
        <v>10</v>
      </c>
      <c r="J11" s="33" t="s">
        <v>90</v>
      </c>
    </row>
    <row r="12" spans="2:10">
      <c r="B12" s="5" t="s">
        <v>13</v>
      </c>
      <c r="J12" s="33" t="s">
        <v>91</v>
      </c>
    </row>
    <row r="13" spans="2:10">
      <c r="B13" s="5" t="s">
        <v>49</v>
      </c>
      <c r="J13" t="s">
        <v>92</v>
      </c>
    </row>
    <row r="14" spans="2:10">
      <c r="B14" s="5" t="s">
        <v>50</v>
      </c>
      <c r="J14" s="33" t="s">
        <v>96</v>
      </c>
    </row>
    <row r="15" spans="2:10">
      <c r="J15" t="s">
        <v>97</v>
      </c>
    </row>
    <row r="16" spans="2:10">
      <c r="B16" s="3" t="s">
        <v>75</v>
      </c>
    </row>
    <row r="17" spans="2:23">
      <c r="B17" s="5" t="s">
        <v>14</v>
      </c>
      <c r="I17" t="s">
        <v>93</v>
      </c>
    </row>
    <row r="18" spans="2:23">
      <c r="B18" s="5" t="s">
        <v>51</v>
      </c>
      <c r="I18" t="s">
        <v>88</v>
      </c>
    </row>
    <row r="19" spans="2:23">
      <c r="B19" s="5" t="s">
        <v>52</v>
      </c>
    </row>
    <row r="20" spans="2:23">
      <c r="B20" s="5" t="s">
        <v>53</v>
      </c>
    </row>
    <row r="21" spans="2:23">
      <c r="B21" s="3"/>
      <c r="D21" s="20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2"/>
    </row>
    <row r="22" spans="2:23">
      <c r="B22" s="3" t="s">
        <v>74</v>
      </c>
      <c r="D22" s="23"/>
      <c r="E22" s="10" t="s">
        <v>104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24"/>
    </row>
    <row r="23" spans="2:23">
      <c r="B23" s="5" t="s">
        <v>54</v>
      </c>
      <c r="D23" s="23"/>
      <c r="E23" s="10" t="s">
        <v>68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24"/>
    </row>
    <row r="24" spans="2:23">
      <c r="B24" s="5" t="s">
        <v>16</v>
      </c>
      <c r="D24" s="23"/>
      <c r="E24" s="10" t="s">
        <v>98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24"/>
    </row>
    <row r="25" spans="2:23">
      <c r="B25" s="5" t="s">
        <v>9</v>
      </c>
      <c r="D25" s="23"/>
      <c r="E25" s="10" t="s">
        <v>99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24"/>
    </row>
    <row r="26" spans="2:23">
      <c r="B26" s="5" t="s">
        <v>55</v>
      </c>
      <c r="D26" s="23"/>
      <c r="E26" s="12" t="s">
        <v>105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24"/>
    </row>
    <row r="27" spans="2:23">
      <c r="D27" s="23"/>
      <c r="E27" s="12" t="s">
        <v>106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24"/>
    </row>
    <row r="28" spans="2:23">
      <c r="B28" s="3" t="s">
        <v>73</v>
      </c>
      <c r="D28" s="2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24"/>
    </row>
    <row r="29" spans="2:23">
      <c r="B29" s="5" t="s">
        <v>56</v>
      </c>
      <c r="D29" s="23"/>
      <c r="E29" s="10" t="s">
        <v>107</v>
      </c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24"/>
    </row>
    <row r="30" spans="2:23">
      <c r="B30" s="5" t="s">
        <v>7</v>
      </c>
      <c r="D30" s="23"/>
      <c r="E30" s="10" t="s">
        <v>100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24"/>
    </row>
    <row r="31" spans="2:23">
      <c r="B31" s="5" t="s">
        <v>57</v>
      </c>
      <c r="D31" s="23"/>
      <c r="E31" s="10" t="s">
        <v>108</v>
      </c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24"/>
    </row>
    <row r="32" spans="2:23">
      <c r="B32" s="5" t="s">
        <v>58</v>
      </c>
      <c r="D32" s="23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24"/>
    </row>
    <row r="33" spans="2:23">
      <c r="D33" s="23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24"/>
    </row>
    <row r="34" spans="2:23">
      <c r="B34" s="3" t="s">
        <v>72</v>
      </c>
      <c r="D34" s="23"/>
      <c r="E34" s="10" t="s">
        <v>101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24"/>
    </row>
    <row r="35" spans="2:23">
      <c r="B35" s="5" t="s">
        <v>12</v>
      </c>
      <c r="D35" s="23"/>
      <c r="E35" s="10" t="s">
        <v>102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24"/>
    </row>
    <row r="36" spans="2:23">
      <c r="B36" s="5" t="s">
        <v>59</v>
      </c>
      <c r="D36" s="23"/>
      <c r="E36" s="10" t="s">
        <v>103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24"/>
    </row>
    <row r="37" spans="2:23">
      <c r="B37" s="5" t="s">
        <v>60</v>
      </c>
      <c r="D37" s="23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24"/>
    </row>
    <row r="38" spans="2:23">
      <c r="B38" s="5" t="s">
        <v>61</v>
      </c>
      <c r="D38" s="23"/>
      <c r="E38" s="32" t="s">
        <v>83</v>
      </c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24"/>
    </row>
    <row r="39" spans="2:23">
      <c r="D39" s="23"/>
      <c r="E39" s="32"/>
      <c r="F39" s="32" t="s">
        <v>84</v>
      </c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4"/>
    </row>
    <row r="40" spans="2:23">
      <c r="B40" s="3" t="s">
        <v>71</v>
      </c>
      <c r="D40" s="23"/>
      <c r="E40" s="10"/>
      <c r="F40" s="10" t="s">
        <v>85</v>
      </c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4"/>
    </row>
    <row r="41" spans="2:23">
      <c r="B41" s="5" t="s">
        <v>11</v>
      </c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8"/>
    </row>
    <row r="42" spans="2:23">
      <c r="B42" s="5" t="s">
        <v>62</v>
      </c>
    </row>
    <row r="43" spans="2:23">
      <c r="B43" s="5" t="s">
        <v>63</v>
      </c>
    </row>
    <row r="44" spans="2:23">
      <c r="B44" s="5" t="s">
        <v>15</v>
      </c>
    </row>
    <row r="46" spans="2:23">
      <c r="B46" s="3" t="s">
        <v>70</v>
      </c>
    </row>
    <row r="47" spans="2:23">
      <c r="B47" s="5" t="s">
        <v>8</v>
      </c>
    </row>
    <row r="48" spans="2:23">
      <c r="B48" s="5" t="s">
        <v>64</v>
      </c>
    </row>
    <row r="49" spans="2:2">
      <c r="B49" s="5" t="s">
        <v>65</v>
      </c>
    </row>
    <row r="50" spans="2:2">
      <c r="B50" s="5" t="s">
        <v>66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E65"/>
  <sheetViews>
    <sheetView showGridLines="0" zoomScale="90" zoomScaleNormal="90" workbookViewId="0">
      <pane ySplit="10" topLeftCell="A11" activePane="bottomLeft" state="frozen"/>
      <selection activeCell="L14" sqref="L14"/>
      <selection pane="bottomLeft"/>
    </sheetView>
  </sheetViews>
  <sheetFormatPr defaultRowHeight="15"/>
  <cols>
    <col min="1" max="1" width="4.7109375" customWidth="1"/>
    <col min="2" max="2" width="7" customWidth="1"/>
    <col min="3" max="3" width="3.7109375" style="1" customWidth="1"/>
    <col min="4" max="4" width="15.7109375" customWidth="1"/>
    <col min="5" max="6" width="4.7109375" customWidth="1"/>
    <col min="7" max="7" width="6.7109375" customWidth="1"/>
    <col min="8" max="8" width="16.7109375" customWidth="1"/>
    <col min="9" max="9" width="4.7109375" customWidth="1"/>
    <col min="10" max="10" width="6.7109375" customWidth="1"/>
    <col min="11" max="11" width="3.7109375" customWidth="1"/>
    <col min="12" max="12" width="15.7109375" customWidth="1"/>
    <col min="13" max="15" width="4.7109375" customWidth="1"/>
    <col min="16" max="16" width="16.7109375" customWidth="1"/>
    <col min="17" max="17" width="4.7109375" customWidth="1"/>
    <col min="18" max="18" width="6.7109375" customWidth="1"/>
    <col min="19" max="19" width="3.7109375" customWidth="1"/>
    <col min="20" max="20" width="15.7109375" customWidth="1"/>
    <col min="21" max="23" width="4.7109375" customWidth="1"/>
    <col min="24" max="24" width="16.7109375" customWidth="1"/>
    <col min="25" max="25" width="4.7109375" customWidth="1"/>
    <col min="26" max="26" width="6.7109375" customWidth="1"/>
    <col min="27" max="27" width="3.7109375" customWidth="1"/>
    <col min="28" max="28" width="15.7109375" customWidth="1"/>
    <col min="29" max="31" width="4.7109375" customWidth="1"/>
    <col min="32" max="32" width="16.7109375" customWidth="1"/>
  </cols>
  <sheetData>
    <row r="7" spans="1:31">
      <c r="F7" s="2"/>
      <c r="G7" t="s">
        <v>2</v>
      </c>
      <c r="K7" s="1"/>
      <c r="N7" s="2"/>
      <c r="O7" t="s">
        <v>2</v>
      </c>
      <c r="S7" s="1"/>
      <c r="V7" s="2"/>
      <c r="W7" t="s">
        <v>2</v>
      </c>
      <c r="AA7" s="1"/>
      <c r="AD7" s="2"/>
      <c r="AE7" t="s">
        <v>2</v>
      </c>
    </row>
    <row r="8" spans="1:31">
      <c r="A8" s="2" t="s">
        <v>1</v>
      </c>
      <c r="B8" t="s">
        <v>2</v>
      </c>
      <c r="D8" t="s">
        <v>3</v>
      </c>
      <c r="E8" s="2" t="s">
        <v>5</v>
      </c>
      <c r="G8" t="s">
        <v>67</v>
      </c>
      <c r="I8" s="2" t="s">
        <v>1</v>
      </c>
      <c r="J8" t="s">
        <v>2</v>
      </c>
      <c r="K8" s="1"/>
      <c r="L8" t="s">
        <v>3</v>
      </c>
      <c r="M8" s="2" t="s">
        <v>5</v>
      </c>
      <c r="O8" t="s">
        <v>67</v>
      </c>
      <c r="Q8" s="2" t="s">
        <v>1</v>
      </c>
      <c r="R8" t="s">
        <v>2</v>
      </c>
      <c r="S8" s="1"/>
      <c r="T8" t="s">
        <v>3</v>
      </c>
      <c r="U8" s="2" t="s">
        <v>5</v>
      </c>
      <c r="W8" t="s">
        <v>67</v>
      </c>
      <c r="Y8" s="2" t="s">
        <v>1</v>
      </c>
      <c r="Z8" t="s">
        <v>2</v>
      </c>
      <c r="AA8" s="1"/>
      <c r="AB8" t="s">
        <v>3</v>
      </c>
      <c r="AC8" s="2" t="s">
        <v>5</v>
      </c>
      <c r="AE8" t="s">
        <v>67</v>
      </c>
    </row>
    <row r="9" spans="1:31">
      <c r="C9" s="4" t="s">
        <v>4</v>
      </c>
      <c r="G9" t="s">
        <v>47</v>
      </c>
      <c r="K9" s="4" t="s">
        <v>4</v>
      </c>
      <c r="O9" t="s">
        <v>47</v>
      </c>
      <c r="S9" s="4" t="s">
        <v>4</v>
      </c>
      <c r="W9" t="s">
        <v>47</v>
      </c>
      <c r="AA9" s="4" t="s">
        <v>4</v>
      </c>
      <c r="AE9" t="s">
        <v>47</v>
      </c>
    </row>
    <row r="10" spans="1:31">
      <c r="A10" s="10"/>
      <c r="B10" s="10"/>
      <c r="C10" s="11"/>
      <c r="D10" s="10"/>
      <c r="E10" s="10"/>
      <c r="F10" s="10"/>
      <c r="G10" s="10"/>
      <c r="I10" s="10"/>
      <c r="J10" s="10"/>
      <c r="K10" s="11"/>
      <c r="L10" s="10"/>
      <c r="M10" s="10"/>
      <c r="N10" s="10"/>
      <c r="Q10" s="10"/>
      <c r="R10" s="10"/>
      <c r="S10" s="11"/>
      <c r="T10" s="10"/>
      <c r="U10" s="10"/>
      <c r="V10" s="10"/>
      <c r="Y10" s="10"/>
      <c r="Z10" s="10"/>
      <c r="AA10" s="11"/>
      <c r="AB10" s="10"/>
      <c r="AC10" s="10"/>
      <c r="AD10" s="10"/>
    </row>
    <row r="11" spans="1:31">
      <c r="D11" s="3" t="s">
        <v>6</v>
      </c>
      <c r="F11" s="10"/>
      <c r="K11" s="1"/>
      <c r="L11" s="3" t="s">
        <v>17</v>
      </c>
      <c r="N11" s="10"/>
      <c r="S11" s="1"/>
      <c r="T11" s="3" t="s">
        <v>18</v>
      </c>
      <c r="V11" s="10"/>
      <c r="AA11" s="1"/>
      <c r="AB11" s="3" t="s">
        <v>19</v>
      </c>
      <c r="AD11" s="10"/>
    </row>
    <row r="12" spans="1:31">
      <c r="F12" s="10"/>
      <c r="K12" s="1"/>
      <c r="N12" s="10"/>
      <c r="S12" s="1"/>
      <c r="V12" s="10"/>
      <c r="AA12" s="1"/>
      <c r="AD12" s="10"/>
    </row>
    <row r="13" spans="1:31">
      <c r="A13">
        <f t="shared" ref="A13" si="0">A11+1</f>
        <v>1</v>
      </c>
      <c r="B13" t="str">
        <f>DEC2BIN(A13-1,4)</f>
        <v>0000</v>
      </c>
      <c r="D13" s="16" t="str">
        <f>GrupaA!AT4</f>
        <v>Urugwaj</v>
      </c>
      <c r="E13" s="6"/>
      <c r="F13" s="10"/>
      <c r="G13" t="str">
        <f>IF(E13&gt;E14,LEFT(B13,LEN(B13)-1),"")</f>
        <v/>
      </c>
      <c r="I13">
        <f t="shared" ref="I13" si="1">I11+1</f>
        <v>1</v>
      </c>
      <c r="J13" t="str">
        <f>DEC2BIN(I13-1,3)</f>
        <v>000</v>
      </c>
      <c r="K13" s="1" t="str">
        <f>IFERROR(MATCH(J13,G:G,0),"")</f>
        <v/>
      </c>
      <c r="L13" s="15" t="str">
        <f>IFERROR(INDEX(D:D,K13),"")</f>
        <v/>
      </c>
      <c r="M13" s="6"/>
      <c r="N13" s="10"/>
      <c r="O13" t="str">
        <f t="shared" ref="O13" si="2">IF(M13&gt;M14,LEFT(J13,LEN(J13)-1),"")</f>
        <v/>
      </c>
      <c r="Q13">
        <f t="shared" ref="Q13:Q16" si="3">Q11+1</f>
        <v>1</v>
      </c>
      <c r="R13" t="str">
        <f>DEC2BIN(Q13-1,2)</f>
        <v>00</v>
      </c>
      <c r="S13" s="1" t="str">
        <f>IFERROR(MATCH(R13,O:O,0),"")</f>
        <v/>
      </c>
      <c r="T13" s="15" t="str">
        <f>IFERROR(INDEX(L:L,S13),"")</f>
        <v/>
      </c>
      <c r="U13" s="6"/>
      <c r="V13" s="10"/>
      <c r="W13" t="str">
        <f t="shared" ref="W13" si="4">IF(U13&gt;U14,LEFT(R13,LEN(R13)-1),"")</f>
        <v/>
      </c>
      <c r="Y13">
        <f t="shared" ref="Y13" si="5">Y11+1</f>
        <v>1</v>
      </c>
      <c r="Z13" t="str">
        <f>DEC2BIN(Y13-1,1)</f>
        <v>0</v>
      </c>
      <c r="AA13" s="1" t="str">
        <f>IFERROR(MATCH(Z13,W:W,0),"")</f>
        <v/>
      </c>
      <c r="AB13" s="15" t="str">
        <f>IFERROR(INDEX(T:T,AA13),"")</f>
        <v/>
      </c>
      <c r="AC13" s="6"/>
      <c r="AD13" s="10"/>
      <c r="AE13" t="str">
        <f>IF(AC13&gt;AC14,LEFT(Z13,LEN(Z13)-1),"")</f>
        <v/>
      </c>
    </row>
    <row r="14" spans="1:31">
      <c r="A14">
        <f>A13+1</f>
        <v>2</v>
      </c>
      <c r="B14" t="str">
        <f>DEC2BIN(A14-1,4)</f>
        <v>0001</v>
      </c>
      <c r="D14" s="16" t="str">
        <f>GrupaB!AT5</f>
        <v>Maroko</v>
      </c>
      <c r="E14" s="6"/>
      <c r="F14" s="10"/>
      <c r="G14" t="str">
        <f>IF(E14&gt;E13,LEFT(B14,LEN(B14)-1),"")</f>
        <v/>
      </c>
      <c r="I14">
        <f t="shared" ref="I14" si="6">I13+1</f>
        <v>2</v>
      </c>
      <c r="J14" t="str">
        <f>DEC2BIN(I14-1,3)</f>
        <v>001</v>
      </c>
      <c r="K14" s="1" t="str">
        <f>IFERROR(MATCH(J14,G:G,0),"")</f>
        <v/>
      </c>
      <c r="L14" s="15" t="str">
        <f>IFERROR(INDEX(D:D,K14),"")</f>
        <v/>
      </c>
      <c r="M14" s="6"/>
      <c r="N14" s="10"/>
      <c r="O14" t="str">
        <f t="shared" ref="O14" si="7">IF(M14&gt;M13,LEFT(J14,LEN(J14)-1),"")</f>
        <v/>
      </c>
      <c r="Q14">
        <f t="shared" ref="Q14" si="8">Q13+1</f>
        <v>2</v>
      </c>
      <c r="R14" t="str">
        <f>DEC2BIN(Q14-1,2)</f>
        <v>01</v>
      </c>
      <c r="S14" s="1" t="str">
        <f t="shared" ref="S14" si="9">IFERROR(MATCH(R14,O:O,0),"")</f>
        <v/>
      </c>
      <c r="T14" s="15" t="str">
        <f>IFERROR(INDEX(L:L,S14),"")</f>
        <v/>
      </c>
      <c r="U14" s="6"/>
      <c r="V14" s="10"/>
      <c r="W14" t="str">
        <f t="shared" ref="W14" si="10">IF(U14&gt;U13,LEFT(R14,LEN(R14)-1),"")</f>
        <v/>
      </c>
      <c r="Y14">
        <f t="shared" ref="Y14" si="11">Y13+1</f>
        <v>2</v>
      </c>
      <c r="Z14" t="str">
        <f>DEC2BIN(Y14-1,1)</f>
        <v>1</v>
      </c>
      <c r="AA14" s="1" t="str">
        <f>IFERROR(MATCH(Z14,W:W,0),"")</f>
        <v/>
      </c>
      <c r="AB14" s="15" t="str">
        <f>IFERROR(INDEX(T:T,AA14),"")</f>
        <v/>
      </c>
      <c r="AC14" s="6"/>
      <c r="AD14" s="10"/>
      <c r="AE14" t="str">
        <f>IF(AC14&gt;AC15,LEFT(Z14,LEN(Z14)-1),"")</f>
        <v/>
      </c>
    </row>
    <row r="15" spans="1:31">
      <c r="E15" s="7"/>
      <c r="F15" s="10"/>
      <c r="K15" s="1"/>
      <c r="N15" s="10"/>
      <c r="S15" s="1"/>
      <c r="V15" s="10"/>
      <c r="AA15" s="1"/>
      <c r="AD15" s="10"/>
    </row>
    <row r="16" spans="1:31">
      <c r="A16">
        <f t="shared" ref="A16:A34" si="12">A14+1</f>
        <v>3</v>
      </c>
      <c r="B16" t="str">
        <f>DEC2BIN(A16-1,4)</f>
        <v>0010</v>
      </c>
      <c r="D16" s="16" t="str">
        <f>GrupaC!AT4</f>
        <v>Dania</v>
      </c>
      <c r="E16" s="6"/>
      <c r="F16" s="10"/>
      <c r="G16" t="str">
        <f t="shared" ref="G16" si="13">IF(E16&gt;E17,LEFT(B16,LEN(B16)-1),"")</f>
        <v/>
      </c>
      <c r="I16">
        <f t="shared" ref="I16:I22" si="14">I14+1</f>
        <v>3</v>
      </c>
      <c r="J16" t="str">
        <f>DEC2BIN(I16-1,3)</f>
        <v>010</v>
      </c>
      <c r="K16" s="1" t="str">
        <f>IFERROR(MATCH(J16,G:G,0),"")</f>
        <v/>
      </c>
      <c r="L16" s="15" t="str">
        <f>IFERROR(INDEX(D:D,K16),"")</f>
        <v/>
      </c>
      <c r="M16" s="6"/>
      <c r="N16" s="10"/>
      <c r="O16" t="str">
        <f t="shared" ref="O16" si="15">IF(M16&gt;M17,LEFT(J16,LEN(J16)-1),"")</f>
        <v/>
      </c>
      <c r="Q16">
        <f t="shared" si="3"/>
        <v>3</v>
      </c>
      <c r="R16" t="str">
        <f>DEC2BIN(Q16-1,2)</f>
        <v>10</v>
      </c>
      <c r="S16" s="1" t="str">
        <f>IFERROR(MATCH(R16,O:O,0),"")</f>
        <v/>
      </c>
      <c r="T16" s="15" t="str">
        <f t="shared" ref="T16:T17" si="16">IFERROR(INDEX(L:L,S16),"")</f>
        <v/>
      </c>
      <c r="U16" s="6"/>
      <c r="V16" s="10"/>
      <c r="W16" t="str">
        <f t="shared" ref="W16" si="17">IF(U16&gt;U17,LEFT(R16,LEN(R16)-1),"")</f>
        <v/>
      </c>
    </row>
    <row r="17" spans="1:30">
      <c r="A17">
        <f t="shared" ref="A17" si="18">A16+1</f>
        <v>4</v>
      </c>
      <c r="B17" t="str">
        <f>DEC2BIN(A17-1,4)</f>
        <v>0011</v>
      </c>
      <c r="D17" s="16" t="str">
        <f>GrupaD!AT5</f>
        <v>Chorwacja</v>
      </c>
      <c r="E17" s="6"/>
      <c r="F17" s="10"/>
      <c r="G17" t="str">
        <f t="shared" ref="G17" si="19">IF(E17&gt;E16,LEFT(B17,LEN(B17)-1),"")</f>
        <v/>
      </c>
      <c r="I17">
        <f t="shared" ref="I17" si="20">I16+1</f>
        <v>4</v>
      </c>
      <c r="J17" t="str">
        <f>DEC2BIN(I17-1,3)</f>
        <v>011</v>
      </c>
      <c r="K17" s="1" t="str">
        <f>IFERROR(MATCH(J17,G:G,0),"")</f>
        <v/>
      </c>
      <c r="L17" s="15" t="str">
        <f>IFERROR(INDEX(D:D,K17),"")</f>
        <v/>
      </c>
      <c r="M17" s="6"/>
      <c r="N17" s="10"/>
      <c r="O17" t="str">
        <f t="shared" ref="O17" si="21">IF(M17&gt;M16,LEFT(J17,LEN(J17)-1),"")</f>
        <v/>
      </c>
      <c r="Q17">
        <f t="shared" ref="Q17" si="22">Q16+1</f>
        <v>4</v>
      </c>
      <c r="R17" t="str">
        <f>DEC2BIN(Q17-1,2)</f>
        <v>11</v>
      </c>
      <c r="S17" s="1" t="str">
        <f t="shared" ref="S17" si="23">IFERROR(MATCH(R17,O:O,0),"")</f>
        <v/>
      </c>
      <c r="T17" s="15" t="str">
        <f t="shared" si="16"/>
        <v/>
      </c>
      <c r="U17" s="6"/>
      <c r="V17" s="10"/>
      <c r="W17" t="str">
        <f t="shared" ref="W17" si="24">IF(U17&gt;U16,LEFT(R17,LEN(R17)-1),"")</f>
        <v/>
      </c>
    </row>
    <row r="18" spans="1:30">
      <c r="F18" s="10"/>
      <c r="K18" s="1"/>
      <c r="N18" s="10"/>
    </row>
    <row r="19" spans="1:30">
      <c r="A19">
        <f t="shared" si="12"/>
        <v>5</v>
      </c>
      <c r="B19" t="str">
        <f>DEC2BIN(A19-1,4)</f>
        <v>0100</v>
      </c>
      <c r="D19" s="16" t="str">
        <f>GrupaE!AT4</f>
        <v>Serbia</v>
      </c>
      <c r="E19" s="6"/>
      <c r="F19" s="10"/>
      <c r="G19" t="str">
        <f t="shared" ref="G19" si="25">IF(E19&gt;E20,LEFT(B19,LEN(B19)-1),"")</f>
        <v/>
      </c>
      <c r="I19">
        <f t="shared" si="14"/>
        <v>5</v>
      </c>
      <c r="J19" t="str">
        <f>DEC2BIN(I19-1,3)</f>
        <v>100</v>
      </c>
      <c r="K19" s="1" t="str">
        <f>IFERROR(MATCH(J19,G:G,0),"")</f>
        <v/>
      </c>
      <c r="L19" s="15" t="str">
        <f>IFERROR(INDEX(D:D,K19),"")</f>
        <v/>
      </c>
      <c r="M19" s="6"/>
      <c r="N19" s="10"/>
      <c r="O19" t="str">
        <f t="shared" ref="O19" si="26">IF(M19&gt;M20,LEFT(J19,LEN(J19)-1),"")</f>
        <v/>
      </c>
    </row>
    <row r="20" spans="1:30">
      <c r="A20">
        <f t="shared" ref="A20" si="27">A19+1</f>
        <v>6</v>
      </c>
      <c r="B20" t="str">
        <f>DEC2BIN(A20-1,4)</f>
        <v>0101</v>
      </c>
      <c r="D20" s="16" t="str">
        <f>GrupaF!AT5</f>
        <v>Szwecja</v>
      </c>
      <c r="E20" s="6"/>
      <c r="F20" s="10"/>
      <c r="G20" t="str">
        <f t="shared" ref="G20" si="28">IF(E20&gt;E19,LEFT(B20,LEN(B20)-1),"")</f>
        <v/>
      </c>
      <c r="I20">
        <f t="shared" ref="I20" si="29">I19+1</f>
        <v>6</v>
      </c>
      <c r="J20" t="str">
        <f>DEC2BIN(I20-1,3)</f>
        <v>101</v>
      </c>
      <c r="K20" s="1" t="str">
        <f>IFERROR(MATCH(J20,G:G,0),"")</f>
        <v/>
      </c>
      <c r="L20" s="15" t="str">
        <f>IFERROR(INDEX(D:D,K20),"")</f>
        <v/>
      </c>
      <c r="M20" s="6"/>
      <c r="N20" s="10"/>
      <c r="O20" t="str">
        <f t="shared" ref="O20" si="30">IF(M20&gt;M19,LEFT(J20,LEN(J20)-1),"")</f>
        <v/>
      </c>
    </row>
    <row r="21" spans="1:30">
      <c r="F21" s="10"/>
      <c r="K21" s="1"/>
      <c r="N21" s="10"/>
    </row>
    <row r="22" spans="1:30">
      <c r="A22">
        <f t="shared" si="12"/>
        <v>7</v>
      </c>
      <c r="B22" t="str">
        <f>DEC2BIN(A22-1,4)</f>
        <v>0110</v>
      </c>
      <c r="D22" s="16" t="str">
        <f>GrupaG!AT4</f>
        <v>Anglia</v>
      </c>
      <c r="E22" s="6"/>
      <c r="F22" s="10"/>
      <c r="G22" t="str">
        <f t="shared" ref="G22" si="31">IF(E22&gt;E23,LEFT(B22,LEN(B22)-1),"")</f>
        <v/>
      </c>
      <c r="I22">
        <f t="shared" si="14"/>
        <v>7</v>
      </c>
      <c r="J22" t="str">
        <f>DEC2BIN(I22-1,3)</f>
        <v>110</v>
      </c>
      <c r="K22" s="1" t="str">
        <f>IFERROR(MATCH(J22,G:G,0),"")</f>
        <v/>
      </c>
      <c r="L22" s="15" t="str">
        <f>IFERROR(INDEX(D:D,K22),"")</f>
        <v/>
      </c>
      <c r="M22" s="6"/>
      <c r="N22" s="10"/>
      <c r="O22" t="str">
        <f t="shared" ref="O22" si="32">IF(M22&gt;M23,LEFT(J22,LEN(J22)-1),"")</f>
        <v/>
      </c>
    </row>
    <row r="23" spans="1:30">
      <c r="A23">
        <f t="shared" ref="A23" si="33">A22+1</f>
        <v>8</v>
      </c>
      <c r="B23" t="str">
        <f>DEC2BIN(A23-1,4)</f>
        <v>0111</v>
      </c>
      <c r="D23" s="16" t="str">
        <f>GrupaH!AT5</f>
        <v>Senegal</v>
      </c>
      <c r="E23" s="6"/>
      <c r="F23" s="10"/>
      <c r="G23" t="str">
        <f t="shared" ref="G23" si="34">IF(E23&gt;E22,LEFT(B23,LEN(B23)-1),"")</f>
        <v/>
      </c>
      <c r="I23">
        <f t="shared" ref="I23" si="35">I22+1</f>
        <v>8</v>
      </c>
      <c r="J23" t="str">
        <f>DEC2BIN(I23-1,3)</f>
        <v>111</v>
      </c>
      <c r="K23" s="1" t="str">
        <f>IFERROR(MATCH(J23,G:G,0),"")</f>
        <v/>
      </c>
      <c r="L23" s="15" t="str">
        <f>IFERROR(INDEX(D:D,K23),"")</f>
        <v/>
      </c>
      <c r="M23" s="6"/>
      <c r="N23" s="10"/>
      <c r="O23" t="str">
        <f t="shared" ref="O23" si="36">IF(M23&gt;M22,LEFT(J23,LEN(J23)-1),"")</f>
        <v/>
      </c>
    </row>
    <row r="24" spans="1:30">
      <c r="F24" s="10"/>
      <c r="K24" s="1"/>
      <c r="N24" s="10"/>
      <c r="S24" s="1"/>
      <c r="V24" s="10"/>
    </row>
    <row r="25" spans="1:30">
      <c r="A25">
        <f t="shared" si="12"/>
        <v>9</v>
      </c>
      <c r="B25" t="str">
        <f>DEC2BIN(A25-1,4)</f>
        <v>1000</v>
      </c>
      <c r="D25" s="16" t="str">
        <f>GrupaB!AT4</f>
        <v>Iran</v>
      </c>
      <c r="E25" s="6"/>
      <c r="F25" s="10"/>
      <c r="G25" t="str">
        <f t="shared" ref="G25" si="37">IF(E25&gt;E26,LEFT(B25,LEN(B25)-1),"")</f>
        <v/>
      </c>
      <c r="I25" s="10"/>
      <c r="J25" s="10"/>
      <c r="K25" s="11"/>
      <c r="L25" s="10"/>
      <c r="M25" s="10"/>
      <c r="N25" s="10"/>
      <c r="Q25" s="10"/>
      <c r="R25" s="10"/>
      <c r="S25" s="11"/>
      <c r="T25" s="10"/>
      <c r="U25" s="10"/>
      <c r="V25" s="10"/>
    </row>
    <row r="26" spans="1:30">
      <c r="A26">
        <f t="shared" ref="A26" si="38">A25+1</f>
        <v>10</v>
      </c>
      <c r="B26" t="str">
        <f>DEC2BIN(A26-1,4)</f>
        <v>1001</v>
      </c>
      <c r="D26" s="16" t="str">
        <f>GrupaA!AT5</f>
        <v>Rosja</v>
      </c>
      <c r="E26" s="6"/>
      <c r="F26" s="10"/>
      <c r="G26" t="str">
        <f t="shared" ref="G26" si="39">IF(E26&gt;E25,LEFT(B26,LEN(B26)-1),"")</f>
        <v/>
      </c>
      <c r="N26" s="10"/>
      <c r="V26" s="10"/>
      <c r="AD26" s="10"/>
    </row>
    <row r="27" spans="1:30">
      <c r="F27" s="10"/>
      <c r="N27" s="10"/>
      <c r="V27" s="10"/>
      <c r="AD27" s="10"/>
    </row>
    <row r="28" spans="1:30">
      <c r="A28">
        <f t="shared" si="12"/>
        <v>11</v>
      </c>
      <c r="B28" t="str">
        <f>DEC2BIN(A28-1,4)</f>
        <v>1010</v>
      </c>
      <c r="D28" s="16" t="str">
        <f>GrupaD!AT4</f>
        <v>Nigeria</v>
      </c>
      <c r="E28" s="6"/>
      <c r="F28" s="10"/>
      <c r="G28" t="str">
        <f t="shared" ref="G28" si="40">IF(E28&gt;E29,LEFT(B28,LEN(B28)-1),"")</f>
        <v/>
      </c>
      <c r="N28" s="10"/>
      <c r="V28" s="10"/>
      <c r="AD28" s="10"/>
    </row>
    <row r="29" spans="1:30">
      <c r="A29">
        <f t="shared" ref="A29" si="41">A28+1</f>
        <v>12</v>
      </c>
      <c r="B29" t="str">
        <f>DEC2BIN(A29-1,4)</f>
        <v>1011</v>
      </c>
      <c r="D29" s="16" t="str">
        <f>GrupaC!AT5</f>
        <v>Peru</v>
      </c>
      <c r="E29" s="6"/>
      <c r="F29" s="10"/>
      <c r="G29" t="str">
        <f t="shared" ref="G29" si="42">IF(E29&gt;E28,LEFT(B29,LEN(B29)-1),"")</f>
        <v/>
      </c>
      <c r="N29" s="10"/>
      <c r="V29" s="10"/>
      <c r="AD29" s="10"/>
    </row>
    <row r="30" spans="1:30">
      <c r="F30" s="10"/>
      <c r="N30" s="10"/>
      <c r="V30" s="10"/>
      <c r="AD30" s="10"/>
    </row>
    <row r="31" spans="1:30">
      <c r="A31">
        <f t="shared" si="12"/>
        <v>13</v>
      </c>
      <c r="B31" t="str">
        <f>DEC2BIN(A31-1,4)</f>
        <v>1100</v>
      </c>
      <c r="D31" s="16" t="str">
        <f>GrupaF!AT4</f>
        <v>Korea Południowa</v>
      </c>
      <c r="E31" s="6"/>
      <c r="F31" s="10"/>
      <c r="G31" t="str">
        <f t="shared" ref="G31" si="43">IF(E31&gt;E32,LEFT(B31,LEN(B31)-1),"")</f>
        <v/>
      </c>
      <c r="N31" s="10"/>
      <c r="V31" s="10"/>
      <c r="AD31" s="10"/>
    </row>
    <row r="32" spans="1:30">
      <c r="A32">
        <f t="shared" ref="A32" si="44">A31+1</f>
        <v>14</v>
      </c>
      <c r="B32" t="str">
        <f>DEC2BIN(A32-1,4)</f>
        <v>1101</v>
      </c>
      <c r="D32" s="16" t="str">
        <f>GrupaE!AT5</f>
        <v>Kostaryka</v>
      </c>
      <c r="E32" s="6"/>
      <c r="F32" s="10"/>
      <c r="G32" t="str">
        <f t="shared" ref="G32" si="45">IF(E32&gt;E31,LEFT(B32,LEN(B32)-1),"")</f>
        <v/>
      </c>
      <c r="N32" s="10"/>
      <c r="V32" s="10"/>
      <c r="AD32" s="10"/>
    </row>
    <row r="33" spans="1:30">
      <c r="F33" s="10"/>
      <c r="N33" s="10"/>
      <c r="V33" s="10"/>
      <c r="AD33" s="10"/>
    </row>
    <row r="34" spans="1:30">
      <c r="A34">
        <f t="shared" si="12"/>
        <v>15</v>
      </c>
      <c r="B34" t="str">
        <f>DEC2BIN(A34-1,4)</f>
        <v>1110</v>
      </c>
      <c r="D34" s="16" t="str">
        <f>GrupaH!AT4</f>
        <v>Kolumbia</v>
      </c>
      <c r="E34" s="6"/>
      <c r="F34" s="10"/>
      <c r="G34" t="str">
        <f t="shared" ref="G34" si="46">IF(E34&gt;E35,LEFT(B34,LEN(B34)-1),"")</f>
        <v/>
      </c>
      <c r="N34" s="10"/>
      <c r="V34" s="10"/>
      <c r="AD34" s="10"/>
    </row>
    <row r="35" spans="1:30">
      <c r="A35">
        <f t="shared" ref="A35" si="47">A34+1</f>
        <v>16</v>
      </c>
      <c r="B35" t="str">
        <f>DEC2BIN(A35-1,4)</f>
        <v>1111</v>
      </c>
      <c r="D35" s="16" t="str">
        <f>GrupaG!AT5</f>
        <v>Tunezja</v>
      </c>
      <c r="E35" s="6"/>
      <c r="F35" s="10"/>
      <c r="G35" t="str">
        <f t="shared" ref="G35" si="48">IF(E35&gt;E34,LEFT(B35,LEN(B35)-1),"")</f>
        <v/>
      </c>
      <c r="N35" s="10"/>
      <c r="V35" s="10"/>
      <c r="AD35" s="10"/>
    </row>
    <row r="36" spans="1:30">
      <c r="A36" s="10"/>
      <c r="B36" s="10"/>
      <c r="C36" s="11"/>
      <c r="E36" s="10"/>
      <c r="F36" s="10"/>
      <c r="N36" s="10"/>
      <c r="V36" s="10"/>
      <c r="AD36" s="10"/>
    </row>
    <row r="37" spans="1:30">
      <c r="G37" s="10"/>
      <c r="N37" s="10"/>
      <c r="V37" s="10"/>
      <c r="AD37" s="10"/>
    </row>
    <row r="38" spans="1:30">
      <c r="N38" s="10"/>
      <c r="V38" s="10"/>
      <c r="AD38" s="10"/>
    </row>
    <row r="39" spans="1:30">
      <c r="N39" s="10"/>
      <c r="V39" s="10"/>
      <c r="AD39" s="10"/>
    </row>
    <row r="40" spans="1:30">
      <c r="G40" t="str">
        <f>IF(M13&gt;M14,LEFT(J13,LEN(J13)-1),"")</f>
        <v/>
      </c>
      <c r="N40" s="10"/>
      <c r="V40" s="10"/>
      <c r="AD40" s="10"/>
    </row>
    <row r="41" spans="1:30">
      <c r="G41" t="str">
        <f>IF(M14&gt;M13,LEFT(J14,LEN(J14)-1),"")</f>
        <v/>
      </c>
      <c r="N41" s="10"/>
      <c r="V41" s="10"/>
      <c r="AD41" s="10"/>
    </row>
    <row r="42" spans="1:30">
      <c r="N42" s="10"/>
      <c r="V42" s="10"/>
      <c r="AD42" s="10"/>
    </row>
    <row r="43" spans="1:30">
      <c r="G43" t="str">
        <f>IF(M16&gt;M17,LEFT(J16,LEN(J16)-1),"")</f>
        <v/>
      </c>
      <c r="N43" s="10"/>
      <c r="V43" s="10"/>
      <c r="AD43" s="10"/>
    </row>
    <row r="44" spans="1:30">
      <c r="G44" t="str">
        <f>IF(M17&gt;M16,LEFT(J17,LEN(J17)-1),"")</f>
        <v/>
      </c>
      <c r="N44" s="10"/>
      <c r="V44" s="10"/>
      <c r="AD44" s="10"/>
    </row>
    <row r="45" spans="1:30">
      <c r="N45" s="10"/>
      <c r="V45" s="10"/>
      <c r="AD45" s="10"/>
    </row>
    <row r="46" spans="1:30">
      <c r="G46" t="str">
        <f>IF(M19&gt;M20,LEFT(J19,LEN(J19)-1),"")</f>
        <v/>
      </c>
      <c r="N46" s="10"/>
      <c r="V46" s="10"/>
      <c r="AD46" s="10"/>
    </row>
    <row r="47" spans="1:30">
      <c r="G47" t="str">
        <f>IF(M20&gt;M19,LEFT(J20,LEN(J20)-1),"")</f>
        <v/>
      </c>
      <c r="N47" s="10"/>
      <c r="V47" s="10"/>
      <c r="AD47" s="10"/>
    </row>
    <row r="49" spans="7:7">
      <c r="G49" t="str">
        <f>IF(M22&gt;M23,LEFT(J22,LEN(J22)-1),"")</f>
        <v/>
      </c>
    </row>
    <row r="50" spans="7:7">
      <c r="G50" t="str">
        <f>IF(M23&gt;M22,LEFT(J23,LEN(J23)-1),"")</f>
        <v/>
      </c>
    </row>
    <row r="52" spans="7:7">
      <c r="G52" s="10"/>
    </row>
    <row r="55" spans="7:7">
      <c r="G55" t="str">
        <f>IF(U13&gt;U14,LEFT(R13,LEN(R13)-1),"")</f>
        <v/>
      </c>
    </row>
    <row r="56" spans="7:7">
      <c r="G56" t="str">
        <f>IF(U14&gt;U13,LEFT(R14,LEN(R14)-1),"")</f>
        <v/>
      </c>
    </row>
    <row r="58" spans="7:7">
      <c r="G58" t="str">
        <f>IF(U16&gt;U17,LEFT(R16,LEN(R16)-1),"")</f>
        <v/>
      </c>
    </row>
    <row r="59" spans="7:7">
      <c r="G59" t="str">
        <f>IF(U17&gt;U16,LEFT(R17,LEN(R17)-1),"")</f>
        <v/>
      </c>
    </row>
    <row r="61" spans="7:7">
      <c r="G61" s="10"/>
    </row>
    <row r="64" spans="7:7">
      <c r="G64" t="str">
        <f>IF(AC13&gt;AC14,LEFT(Z13,LEN(Z13)-1),"")</f>
        <v/>
      </c>
    </row>
    <row r="65" spans="7:7">
      <c r="G65" t="str">
        <f>IF(AC14&gt;AC13,LEFT(Z14,LEN(Z14)-1),"")</f>
        <v/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 activeCell="L35" sqref="L35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Intro!B4</f>
        <v>Grupa A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Intro!B5</f>
        <v>Rosja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Rosja</v>
      </c>
      <c r="Q4" s="10">
        <f>SUMIF(B:B,P4,N:N)</f>
        <v>5</v>
      </c>
      <c r="R4" s="10">
        <f>SUMIF(B:B,P4,I:I)</f>
        <v>2</v>
      </c>
      <c r="S4" s="10">
        <f>SUMIF(B:B,P4,G:G)</f>
        <v>3</v>
      </c>
      <c r="T4" s="30">
        <f>Q4*1000000+R4*1000+S4+ROW()/100</f>
        <v>5002003.04</v>
      </c>
      <c r="U4" s="10">
        <f>RANK(T4,T:T)</f>
        <v>1</v>
      </c>
      <c r="V4" s="10">
        <f>MATCH(O4,U:U,0)</f>
        <v>4</v>
      </c>
      <c r="W4" s="9" t="str">
        <f t="shared" ref="W4:X7" si="0">INDEX(P:P,$V4)</f>
        <v>Rosja</v>
      </c>
      <c r="X4" s="9">
        <f t="shared" si="0"/>
        <v>5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Rosja</v>
      </c>
      <c r="AK4" s="10">
        <f>SUMIF(B:B,AJ4,AH:AH)</f>
        <v>5.3</v>
      </c>
      <c r="AL4" s="10">
        <f>AK4+ROW()/1000</f>
        <v>5.3039999999999994</v>
      </c>
      <c r="AM4" s="10">
        <f>RANK(AL4,AL:AL,0)</f>
        <v>2</v>
      </c>
      <c r="AN4" s="10">
        <f>MATCH(AI4,AM:AM,0)</f>
        <v>7</v>
      </c>
      <c r="AO4" s="9" t="str">
        <f t="shared" ref="AO4:AP7" si="1">INDEX(AJ:AJ,$AN4)</f>
        <v>Urugwaj</v>
      </c>
      <c r="AP4" s="9">
        <f t="shared" si="1"/>
        <v>5.7</v>
      </c>
      <c r="AQ4" s="24"/>
      <c r="AT4" s="9" t="str">
        <f>CHOOSE(AS$2,W4,AO4)</f>
        <v>Urugwaj</v>
      </c>
    </row>
    <row r="5" spans="1:46">
      <c r="B5" s="16" t="str">
        <f>Intro!B6</f>
        <v>Arabia Saudyjska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Arabia Saudyjska</v>
      </c>
      <c r="Q5" s="10">
        <f>SUMIF(B:B,P5,N:N)</f>
        <v>2</v>
      </c>
      <c r="R5" s="10">
        <f>SUMIF(B:B,P5,I:I)</f>
        <v>-2</v>
      </c>
      <c r="S5" s="10">
        <f>SUMIF(B:B,P5,G:G)</f>
        <v>1</v>
      </c>
      <c r="T5" s="30">
        <f t="shared" ref="T5:T7" si="3">Q5*1000000+R5*1000+S5+ROW()/100</f>
        <v>1998001.05</v>
      </c>
      <c r="U5" s="10">
        <f>RANK(T5,T:T)</f>
        <v>4</v>
      </c>
      <c r="V5" s="10">
        <f>MATCH(O5,U:U,0)</f>
        <v>7</v>
      </c>
      <c r="W5" s="9" t="str">
        <f t="shared" si="0"/>
        <v>Urugwaj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Arabia Saudyjska</v>
      </c>
      <c r="AK5" s="10">
        <f>SUMIF(B:B,AJ5,AH:AH)</f>
        <v>2.6500000000000004</v>
      </c>
      <c r="AL5" s="10">
        <f t="shared" ref="AL5:AL7" si="5">AK5+ROW()/1000</f>
        <v>2.6550000000000002</v>
      </c>
      <c r="AM5" s="10">
        <f>RANK(AL5,AL:AL,0)</f>
        <v>4</v>
      </c>
      <c r="AN5" s="10">
        <f>MATCH(AI5,AM:AM,0)</f>
        <v>4</v>
      </c>
      <c r="AO5" s="9" t="str">
        <f t="shared" si="1"/>
        <v>Rosja</v>
      </c>
      <c r="AP5" s="9">
        <f t="shared" si="1"/>
        <v>5.3</v>
      </c>
      <c r="AQ5" s="24"/>
      <c r="AT5" s="9" t="str">
        <f>CHOOSE(AS$2,W5,AO5)</f>
        <v>Rosja</v>
      </c>
    </row>
    <row r="6" spans="1:46">
      <c r="B6" s="16" t="str">
        <f>Intro!B7</f>
        <v>Egipt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Egipt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3</v>
      </c>
      <c r="V6" s="10">
        <f>MATCH(O6,U:U,0)</f>
        <v>6</v>
      </c>
      <c r="W6" s="9" t="str">
        <f t="shared" si="0"/>
        <v>Egipt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Egipt</v>
      </c>
      <c r="AK6" s="10">
        <f>SUMIF(B:B,AJ6,AH:AH)</f>
        <v>3.05</v>
      </c>
      <c r="AL6" s="10">
        <f t="shared" si="5"/>
        <v>3.0559999999999996</v>
      </c>
      <c r="AM6" s="10">
        <f>RANK(AL6,AL:AL,0)</f>
        <v>3</v>
      </c>
      <c r="AN6" s="10">
        <f>MATCH(AI6,AM:AM,0)</f>
        <v>6</v>
      </c>
      <c r="AO6" s="9" t="str">
        <f t="shared" si="1"/>
        <v>Egipt</v>
      </c>
      <c r="AP6" s="9">
        <f t="shared" si="1"/>
        <v>3.05</v>
      </c>
      <c r="AQ6" s="24"/>
    </row>
    <row r="7" spans="1:46">
      <c r="A7" s="2"/>
      <c r="B7" s="16" t="str">
        <f>Intro!B8</f>
        <v>Urugwaj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Urugwaj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2</v>
      </c>
      <c r="V7" s="10">
        <f>MATCH(O7,U:U,0)</f>
        <v>5</v>
      </c>
      <c r="W7" s="9" t="str">
        <f t="shared" si="0"/>
        <v>Arabia Saudyjska</v>
      </c>
      <c r="X7" s="9">
        <f t="shared" si="0"/>
        <v>2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Urugwaj</v>
      </c>
      <c r="AK7" s="10">
        <f>SUMIF(B:B,AJ7,AH:AH)</f>
        <v>5.7</v>
      </c>
      <c r="AL7" s="10">
        <f t="shared" si="5"/>
        <v>5.7069999999999999</v>
      </c>
      <c r="AM7" s="10">
        <f>RANK(AL7,AL:AL,0)</f>
        <v>1</v>
      </c>
      <c r="AN7" s="10">
        <f>MATCH(AI7,AM:AM,0)</f>
        <v>5</v>
      </c>
      <c r="AO7" s="9" t="str">
        <f t="shared" si="1"/>
        <v>Arabia Saudyjska</v>
      </c>
      <c r="AP7" s="9">
        <f t="shared" si="1"/>
        <v>2.6500000000000004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Rosja</v>
      </c>
      <c r="D15" s="23"/>
      <c r="E15" s="6">
        <v>3</v>
      </c>
      <c r="F15" s="10"/>
      <c r="G15" s="15">
        <f>E15</f>
        <v>3</v>
      </c>
      <c r="H15" s="15">
        <f>G16</f>
        <v>1</v>
      </c>
      <c r="I15" s="15">
        <f>G15-H15</f>
        <v>2</v>
      </c>
      <c r="J15" s="10"/>
      <c r="K15" s="15">
        <f t="shared" ref="K15:K16" si="6">(G15&gt;H15)+0</f>
        <v>1</v>
      </c>
      <c r="L15" s="15">
        <f t="shared" ref="L15:L16" si="7">(G15=H15)+0</f>
        <v>0</v>
      </c>
      <c r="M15" s="10"/>
      <c r="N15" s="15">
        <f>SUMPRODUCT(K15:M15,K$9:M$9)</f>
        <v>3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>
        <v>0.7</v>
      </c>
      <c r="AC15" s="13">
        <v>0.15</v>
      </c>
      <c r="AD15" s="10"/>
      <c r="AE15" s="15">
        <f>AB15*AE$9</f>
        <v>2.0999999999999996</v>
      </c>
      <c r="AF15" s="15">
        <f>AC15*AF$9</f>
        <v>0.15</v>
      </c>
      <c r="AG15" s="10"/>
      <c r="AH15" s="15">
        <f>SUM(AE15:AG15)</f>
        <v>2.2499999999999996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Arabia Saudyjska</v>
      </c>
      <c r="D16" s="23"/>
      <c r="E16" s="6">
        <v>1</v>
      </c>
      <c r="F16" s="10"/>
      <c r="G16" s="15">
        <f>E16</f>
        <v>1</v>
      </c>
      <c r="H16" s="15">
        <f>G15</f>
        <v>3</v>
      </c>
      <c r="I16" s="15">
        <f t="shared" ref="I16" si="8">G16-H16</f>
        <v>-2</v>
      </c>
      <c r="J16" s="10"/>
      <c r="K16" s="15">
        <f t="shared" si="6"/>
        <v>0</v>
      </c>
      <c r="L16" s="15">
        <f t="shared" si="7"/>
        <v>0</v>
      </c>
      <c r="M16" s="10"/>
      <c r="N16" s="15">
        <f>SUMPRODUCT(K16:M16,K$9:M$9)</f>
        <v>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0.15000000000000005</v>
      </c>
      <c r="AC16" s="8">
        <f>AC15</f>
        <v>0.15</v>
      </c>
      <c r="AD16" s="10"/>
      <c r="AE16" s="15">
        <f>AB16*AE$9</f>
        <v>0.45000000000000018</v>
      </c>
      <c r="AF16" s="15">
        <f>AC16*AF$9</f>
        <v>0.15</v>
      </c>
      <c r="AG16" s="10"/>
      <c r="AH16" s="15">
        <f>SUM(AE16:AG16)</f>
        <v>0.6000000000000002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Egipt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>
        <v>0.2</v>
      </c>
      <c r="AC18" s="13">
        <v>0.25</v>
      </c>
      <c r="AD18" s="10"/>
      <c r="AE18" s="15">
        <f>AB18*AE$9</f>
        <v>0.60000000000000009</v>
      </c>
      <c r="AF18" s="15">
        <f>AC18*AF$9</f>
        <v>0.25</v>
      </c>
      <c r="AG18" s="10"/>
      <c r="AH18" s="15">
        <f t="shared" ref="AH18:AH19" si="11">SUM(AE18:AG18)</f>
        <v>0.85000000000000009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Urugwaj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0.55000000000000004</v>
      </c>
      <c r="AC19" s="8">
        <f>AC18</f>
        <v>0.25</v>
      </c>
      <c r="AD19" s="10"/>
      <c r="AE19" s="15">
        <f>AB19*AE$9</f>
        <v>1.6500000000000001</v>
      </c>
      <c r="AF19" s="15">
        <f>AC19*AF$9</f>
        <v>0.25</v>
      </c>
      <c r="AG19" s="10"/>
      <c r="AH19" s="15">
        <f t="shared" si="11"/>
        <v>1.9000000000000001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Rosja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>
        <v>0.55000000000000004</v>
      </c>
      <c r="AC21" s="13">
        <v>0.2</v>
      </c>
      <c r="AD21" s="10"/>
      <c r="AE21" s="15">
        <f>AB21*AE$9</f>
        <v>1.6500000000000001</v>
      </c>
      <c r="AF21" s="15">
        <f>AC21*AF$9</f>
        <v>0.2</v>
      </c>
      <c r="AG21" s="10"/>
      <c r="AH21" s="15">
        <f t="shared" ref="AH21:AH22" si="17">SUM(AE21:AG21)</f>
        <v>1.85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Egipt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0.24999999999999994</v>
      </c>
      <c r="AC22" s="8">
        <f>AC21</f>
        <v>0.2</v>
      </c>
      <c r="AD22" s="10"/>
      <c r="AE22" s="15">
        <f>AB22*AE$9</f>
        <v>0.74999999999999978</v>
      </c>
      <c r="AF22" s="15">
        <f>AC22*AF$9</f>
        <v>0.2</v>
      </c>
      <c r="AG22" s="10"/>
      <c r="AH22" s="15">
        <f t="shared" si="17"/>
        <v>0.94999999999999973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Urugwaj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>
        <v>0.7</v>
      </c>
      <c r="AC24" s="13">
        <v>0.2</v>
      </c>
      <c r="AD24" s="10"/>
      <c r="AE24" s="15">
        <f>AB24*AE$9</f>
        <v>2.0999999999999996</v>
      </c>
      <c r="AF24" s="15">
        <f>AC24*AF$9</f>
        <v>0.2</v>
      </c>
      <c r="AG24" s="10"/>
      <c r="AH24" s="15">
        <f t="shared" ref="AH24:AH25" si="23">SUM(AE24:AG24)</f>
        <v>2.2999999999999998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Arabia Saudyjska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0.10000000000000003</v>
      </c>
      <c r="AC25" s="8">
        <f>AC24</f>
        <v>0.2</v>
      </c>
      <c r="AD25" s="10"/>
      <c r="AE25" s="15">
        <f>AB25*AE$9</f>
        <v>0.3000000000000001</v>
      </c>
      <c r="AF25" s="15">
        <f>AC25*AF$9</f>
        <v>0.2</v>
      </c>
      <c r="AG25" s="10"/>
      <c r="AH25" s="15">
        <f t="shared" si="23"/>
        <v>0.50000000000000011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Urugwaj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>
        <v>0.4</v>
      </c>
      <c r="AC27" s="13">
        <v>0.3</v>
      </c>
      <c r="AD27" s="10"/>
      <c r="AE27" s="15">
        <f>AB27*AE$9</f>
        <v>1.2000000000000002</v>
      </c>
      <c r="AF27" s="15">
        <f>AC27*AF$9</f>
        <v>0.3</v>
      </c>
      <c r="AG27" s="10"/>
      <c r="AH27" s="15">
        <f t="shared" ref="AH27:AH28" si="29">SUM(AE27:AG27)</f>
        <v>1.5000000000000002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Rosja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0.3</v>
      </c>
      <c r="AC28" s="8">
        <f>AC27</f>
        <v>0.3</v>
      </c>
      <c r="AD28" s="10"/>
      <c r="AE28" s="15">
        <f>AB28*AE$9</f>
        <v>0.89999999999999991</v>
      </c>
      <c r="AF28" s="15">
        <f>AC28*AF$9</f>
        <v>0.3</v>
      </c>
      <c r="AG28" s="10"/>
      <c r="AH28" s="15">
        <f t="shared" si="29"/>
        <v>1.2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Arabia Saudyjska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>
        <v>0.45</v>
      </c>
      <c r="AC30" s="13">
        <v>0.2</v>
      </c>
      <c r="AD30" s="10"/>
      <c r="AE30" s="15">
        <f>AB30*AE$9</f>
        <v>1.35</v>
      </c>
      <c r="AF30" s="15">
        <f>AC30*AF$9</f>
        <v>0.2</v>
      </c>
      <c r="AG30" s="10"/>
      <c r="AH30" s="15">
        <f t="shared" ref="AH30:AH31" si="35">SUM(AE30:AG30)</f>
        <v>1.55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Egipt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0.35000000000000003</v>
      </c>
      <c r="AC31" s="8">
        <f>AC30</f>
        <v>0.2</v>
      </c>
      <c r="AD31" s="10"/>
      <c r="AE31" s="15">
        <f>AB31*AE$9</f>
        <v>1.05</v>
      </c>
      <c r="AF31" s="15">
        <f>AC31*AF$9</f>
        <v>0.2</v>
      </c>
      <c r="AG31" s="10"/>
      <c r="AH31" s="15">
        <f t="shared" si="35"/>
        <v>1.25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Intro!B10</f>
        <v>Grupa B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Intro!B11</f>
        <v>Portugalia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Portugalia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Iran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Portugalia</v>
      </c>
      <c r="AK4" s="10">
        <f>SUMIF(B:B,AJ4,AH:AH)</f>
        <v>0</v>
      </c>
      <c r="AL4" s="10">
        <f>AK4+ROW()/1000</f>
        <v>4.0000000000000001E-3</v>
      </c>
      <c r="AM4" s="10">
        <f>RANK(AL4,AL:AL,0)</f>
        <v>4</v>
      </c>
      <c r="AN4" s="10">
        <f>MATCH(AI4,AM:AM,0)</f>
        <v>7</v>
      </c>
      <c r="AO4" s="9" t="str">
        <f t="shared" ref="AO4:AP7" si="1">INDEX(AJ:AJ,$AN4)</f>
        <v>Iran</v>
      </c>
      <c r="AP4" s="9">
        <f t="shared" si="1"/>
        <v>0</v>
      </c>
      <c r="AQ4" s="24"/>
      <c r="AT4" s="9" t="str">
        <f>CHOOSE(AS$2,W4,AO4)</f>
        <v>Iran</v>
      </c>
    </row>
    <row r="5" spans="1:46">
      <c r="B5" s="16" t="str">
        <f>Intro!B12</f>
        <v>Hiszpania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Hiszpania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Maroko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Hiszpania</v>
      </c>
      <c r="AK5" s="10">
        <f>SUMIF(B:B,AJ5,AH:AH)</f>
        <v>0</v>
      </c>
      <c r="AL5" s="10">
        <f t="shared" ref="AL5:AL7" si="5">AK5+ROW()/1000</f>
        <v>5.0000000000000001E-3</v>
      </c>
      <c r="AM5" s="10">
        <f>RANK(AL5,AL:AL,0)</f>
        <v>3</v>
      </c>
      <c r="AN5" s="10">
        <f>MATCH(AI5,AM:AM,0)</f>
        <v>6</v>
      </c>
      <c r="AO5" s="9" t="str">
        <f t="shared" si="1"/>
        <v>Maroko</v>
      </c>
      <c r="AP5" s="9">
        <f t="shared" si="1"/>
        <v>0</v>
      </c>
      <c r="AQ5" s="24"/>
      <c r="AT5" s="9" t="str">
        <f>CHOOSE(AS$2,W5,AO5)</f>
        <v>Maroko</v>
      </c>
    </row>
    <row r="6" spans="1:46">
      <c r="B6" s="16" t="str">
        <f>Intro!B13</f>
        <v>Maroko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Maroko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Hiszpania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Maroko</v>
      </c>
      <c r="AK6" s="10">
        <f>SUMIF(B:B,AJ6,AH:AH)</f>
        <v>0</v>
      </c>
      <c r="AL6" s="10">
        <f t="shared" si="5"/>
        <v>6.0000000000000001E-3</v>
      </c>
      <c r="AM6" s="10">
        <f>RANK(AL6,AL:AL,0)</f>
        <v>2</v>
      </c>
      <c r="AN6" s="10">
        <f>MATCH(AI6,AM:AM,0)</f>
        <v>5</v>
      </c>
      <c r="AO6" s="9" t="str">
        <f t="shared" si="1"/>
        <v>Hiszpania</v>
      </c>
      <c r="AP6" s="9">
        <f t="shared" si="1"/>
        <v>0</v>
      </c>
      <c r="AQ6" s="24"/>
    </row>
    <row r="7" spans="1:46">
      <c r="A7" s="2"/>
      <c r="B7" s="16" t="str">
        <f>Intro!B14</f>
        <v>Iran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Iran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Portugalia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Iran</v>
      </c>
      <c r="AK7" s="10">
        <f>SUMIF(B:B,AJ7,AH:AH)</f>
        <v>0</v>
      </c>
      <c r="AL7" s="10">
        <f t="shared" si="5"/>
        <v>7.0000000000000001E-3</v>
      </c>
      <c r="AM7" s="10">
        <f>RANK(AL7,AL:AL,0)</f>
        <v>1</v>
      </c>
      <c r="AN7" s="10">
        <f>MATCH(AI7,AM:AM,0)</f>
        <v>4</v>
      </c>
      <c r="AO7" s="9" t="str">
        <f t="shared" si="1"/>
        <v>Portugalia</v>
      </c>
      <c r="AP7" s="9">
        <f t="shared" si="1"/>
        <v>0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Portugalia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Hiszpania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</v>
      </c>
      <c r="AC16" s="8">
        <f>AC15</f>
        <v>0</v>
      </c>
      <c r="AD16" s="10"/>
      <c r="AE16" s="15">
        <f>AB16*AE$9</f>
        <v>0</v>
      </c>
      <c r="AF16" s="15">
        <f>AC16*AF$9</f>
        <v>0</v>
      </c>
      <c r="AG16" s="10"/>
      <c r="AH16" s="15">
        <f>SUM(AE16:AG16)</f>
        <v>0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Maroko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Iran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</v>
      </c>
      <c r="AC19" s="8">
        <f>AC18</f>
        <v>0</v>
      </c>
      <c r="AD19" s="10"/>
      <c r="AE19" s="15">
        <f>AB19*AE$9</f>
        <v>0</v>
      </c>
      <c r="AF19" s="15">
        <f>AC19*AF$9</f>
        <v>0</v>
      </c>
      <c r="AG19" s="10"/>
      <c r="AH19" s="15">
        <f t="shared" si="11"/>
        <v>0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Portugalia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Maroko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</v>
      </c>
      <c r="AC22" s="8">
        <f>AC21</f>
        <v>0</v>
      </c>
      <c r="AD22" s="10"/>
      <c r="AE22" s="15">
        <f>AB22*AE$9</f>
        <v>0</v>
      </c>
      <c r="AF22" s="15">
        <f>AC22*AF$9</f>
        <v>0</v>
      </c>
      <c r="AG22" s="10"/>
      <c r="AH22" s="15">
        <f t="shared" si="17"/>
        <v>0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Iran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Hiszpania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</v>
      </c>
      <c r="AC25" s="8">
        <f>AC24</f>
        <v>0</v>
      </c>
      <c r="AD25" s="10"/>
      <c r="AE25" s="15">
        <f>AB25*AE$9</f>
        <v>0</v>
      </c>
      <c r="AF25" s="15">
        <f>AC25*AF$9</f>
        <v>0</v>
      </c>
      <c r="AG25" s="10"/>
      <c r="AH25" s="15">
        <f t="shared" si="23"/>
        <v>0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Iran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Portugalia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</v>
      </c>
      <c r="AC28" s="8">
        <f>AC27</f>
        <v>0</v>
      </c>
      <c r="AD28" s="10"/>
      <c r="AE28" s="15">
        <f>AB28*AE$9</f>
        <v>0</v>
      </c>
      <c r="AF28" s="15">
        <f>AC28*AF$9</f>
        <v>0</v>
      </c>
      <c r="AG28" s="10"/>
      <c r="AH28" s="15">
        <f t="shared" si="29"/>
        <v>0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Hiszpania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Maroko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</v>
      </c>
      <c r="AC31" s="8">
        <f>AC30</f>
        <v>0</v>
      </c>
      <c r="AD31" s="10"/>
      <c r="AE31" s="15">
        <f>AB31*AE$9</f>
        <v>0</v>
      </c>
      <c r="AF31" s="15">
        <f>AC31*AF$9</f>
        <v>0</v>
      </c>
      <c r="AG31" s="10"/>
      <c r="AH31" s="15">
        <f t="shared" si="35"/>
        <v>0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Intro!B16</f>
        <v>Grupa C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Intro!B17</f>
        <v>Francja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Francja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Dania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Francja</v>
      </c>
      <c r="AK4" s="10">
        <f>SUMIF(B:B,AJ4,AH:AH)</f>
        <v>0</v>
      </c>
      <c r="AL4" s="10">
        <f>AK4+ROW()/1000</f>
        <v>4.0000000000000001E-3</v>
      </c>
      <c r="AM4" s="10">
        <f>RANK(AL4,AL:AL,0)</f>
        <v>4</v>
      </c>
      <c r="AN4" s="10">
        <f>MATCH(AI4,AM:AM,0)</f>
        <v>7</v>
      </c>
      <c r="AO4" s="9" t="str">
        <f t="shared" ref="AO4:AP7" si="1">INDEX(AJ:AJ,$AN4)</f>
        <v>Dania</v>
      </c>
      <c r="AP4" s="9">
        <f t="shared" si="1"/>
        <v>0</v>
      </c>
      <c r="AQ4" s="24"/>
      <c r="AT4" s="9" t="str">
        <f>CHOOSE(AS$2,W4,AO4)</f>
        <v>Dania</v>
      </c>
    </row>
    <row r="5" spans="1:46">
      <c r="B5" s="16" t="str">
        <f>Intro!B18</f>
        <v>Australia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Australia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Peru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Australia</v>
      </c>
      <c r="AK5" s="10">
        <f>SUMIF(B:B,AJ5,AH:AH)</f>
        <v>0</v>
      </c>
      <c r="AL5" s="10">
        <f t="shared" ref="AL5:AL7" si="5">AK5+ROW()/1000</f>
        <v>5.0000000000000001E-3</v>
      </c>
      <c r="AM5" s="10">
        <f>RANK(AL5,AL:AL,0)</f>
        <v>3</v>
      </c>
      <c r="AN5" s="10">
        <f>MATCH(AI5,AM:AM,0)</f>
        <v>6</v>
      </c>
      <c r="AO5" s="9" t="str">
        <f t="shared" si="1"/>
        <v>Peru</v>
      </c>
      <c r="AP5" s="9">
        <f t="shared" si="1"/>
        <v>0</v>
      </c>
      <c r="AQ5" s="24"/>
      <c r="AT5" s="9" t="str">
        <f>CHOOSE(AS$2,W5,AO5)</f>
        <v>Peru</v>
      </c>
    </row>
    <row r="6" spans="1:46">
      <c r="B6" s="16" t="str">
        <f>Intro!B19</f>
        <v>Peru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Peru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Australia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Peru</v>
      </c>
      <c r="AK6" s="10">
        <f>SUMIF(B:B,AJ6,AH:AH)</f>
        <v>0</v>
      </c>
      <c r="AL6" s="10">
        <f t="shared" si="5"/>
        <v>6.0000000000000001E-3</v>
      </c>
      <c r="AM6" s="10">
        <f>RANK(AL6,AL:AL,0)</f>
        <v>2</v>
      </c>
      <c r="AN6" s="10">
        <f>MATCH(AI6,AM:AM,0)</f>
        <v>5</v>
      </c>
      <c r="AO6" s="9" t="str">
        <f t="shared" si="1"/>
        <v>Australia</v>
      </c>
      <c r="AP6" s="9">
        <f t="shared" si="1"/>
        <v>0</v>
      </c>
      <c r="AQ6" s="24"/>
    </row>
    <row r="7" spans="1:46">
      <c r="A7" s="2"/>
      <c r="B7" s="16" t="str">
        <f>Intro!B20</f>
        <v>Dania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Dania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Francja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Dania</v>
      </c>
      <c r="AK7" s="10">
        <f>SUMIF(B:B,AJ7,AH:AH)</f>
        <v>0</v>
      </c>
      <c r="AL7" s="10">
        <f t="shared" si="5"/>
        <v>7.0000000000000001E-3</v>
      </c>
      <c r="AM7" s="10">
        <f>RANK(AL7,AL:AL,0)</f>
        <v>1</v>
      </c>
      <c r="AN7" s="10">
        <f>MATCH(AI7,AM:AM,0)</f>
        <v>4</v>
      </c>
      <c r="AO7" s="9" t="str">
        <f t="shared" si="1"/>
        <v>Francja</v>
      </c>
      <c r="AP7" s="9">
        <f t="shared" si="1"/>
        <v>0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Francja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Australia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</v>
      </c>
      <c r="AC16" s="8">
        <f>AC15</f>
        <v>0</v>
      </c>
      <c r="AD16" s="10"/>
      <c r="AE16" s="15">
        <f>AB16*AE$9</f>
        <v>0</v>
      </c>
      <c r="AF16" s="15">
        <f>AC16*AF$9</f>
        <v>0</v>
      </c>
      <c r="AG16" s="10"/>
      <c r="AH16" s="15">
        <f>SUM(AE16:AG16)</f>
        <v>0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Peru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Dania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</v>
      </c>
      <c r="AC19" s="8">
        <f>AC18</f>
        <v>0</v>
      </c>
      <c r="AD19" s="10"/>
      <c r="AE19" s="15">
        <f>AB19*AE$9</f>
        <v>0</v>
      </c>
      <c r="AF19" s="15">
        <f>AC19*AF$9</f>
        <v>0</v>
      </c>
      <c r="AG19" s="10"/>
      <c r="AH19" s="15">
        <f t="shared" si="11"/>
        <v>0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Francja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Peru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</v>
      </c>
      <c r="AC22" s="8">
        <f>AC21</f>
        <v>0</v>
      </c>
      <c r="AD22" s="10"/>
      <c r="AE22" s="15">
        <f>AB22*AE$9</f>
        <v>0</v>
      </c>
      <c r="AF22" s="15">
        <f>AC22*AF$9</f>
        <v>0</v>
      </c>
      <c r="AG22" s="10"/>
      <c r="AH22" s="15">
        <f t="shared" si="17"/>
        <v>0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Dania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Australia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</v>
      </c>
      <c r="AC25" s="8">
        <f>AC24</f>
        <v>0</v>
      </c>
      <c r="AD25" s="10"/>
      <c r="AE25" s="15">
        <f>AB25*AE$9</f>
        <v>0</v>
      </c>
      <c r="AF25" s="15">
        <f>AC25*AF$9</f>
        <v>0</v>
      </c>
      <c r="AG25" s="10"/>
      <c r="AH25" s="15">
        <f t="shared" si="23"/>
        <v>0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Dania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Francja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</v>
      </c>
      <c r="AC28" s="8">
        <f>AC27</f>
        <v>0</v>
      </c>
      <c r="AD28" s="10"/>
      <c r="AE28" s="15">
        <f>AB28*AE$9</f>
        <v>0</v>
      </c>
      <c r="AF28" s="15">
        <f>AC28*AF$9</f>
        <v>0</v>
      </c>
      <c r="AG28" s="10"/>
      <c r="AH28" s="15">
        <f t="shared" si="29"/>
        <v>0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Australia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Peru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</v>
      </c>
      <c r="AC31" s="8">
        <f>AC30</f>
        <v>0</v>
      </c>
      <c r="AD31" s="10"/>
      <c r="AE31" s="15">
        <f>AB31*AE$9</f>
        <v>0</v>
      </c>
      <c r="AF31" s="15">
        <f>AC31*AF$9</f>
        <v>0</v>
      </c>
      <c r="AG31" s="10"/>
      <c r="AH31" s="15">
        <f t="shared" si="35"/>
        <v>0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Intro!B22</f>
        <v>Grupa D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Intro!B23</f>
        <v>Agrentyna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Agrentyna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Nigeria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Agrentyna</v>
      </c>
      <c r="AK4" s="10">
        <f>SUMIF(B:B,AJ4,AH:AH)</f>
        <v>0</v>
      </c>
      <c r="AL4" s="10">
        <f>AK4+ROW()/1000</f>
        <v>4.0000000000000001E-3</v>
      </c>
      <c r="AM4" s="10">
        <f>RANK(AL4,AL:AL,0)</f>
        <v>4</v>
      </c>
      <c r="AN4" s="10">
        <f>MATCH(AI4,AM:AM,0)</f>
        <v>7</v>
      </c>
      <c r="AO4" s="9" t="str">
        <f t="shared" ref="AO4:AP7" si="1">INDEX(AJ:AJ,$AN4)</f>
        <v>Nigeria</v>
      </c>
      <c r="AP4" s="9">
        <f t="shared" si="1"/>
        <v>0</v>
      </c>
      <c r="AQ4" s="24"/>
      <c r="AT4" s="9" t="str">
        <f>CHOOSE(AS$2,W4,AO4)</f>
        <v>Nigeria</v>
      </c>
    </row>
    <row r="5" spans="1:46">
      <c r="B5" s="16" t="str">
        <f>Intro!B24</f>
        <v>Islandia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Islandia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Chorwacja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Islandia</v>
      </c>
      <c r="AK5" s="10">
        <f>SUMIF(B:B,AJ5,AH:AH)</f>
        <v>0</v>
      </c>
      <c r="AL5" s="10">
        <f t="shared" ref="AL5:AL7" si="5">AK5+ROW()/1000</f>
        <v>5.0000000000000001E-3</v>
      </c>
      <c r="AM5" s="10">
        <f>RANK(AL5,AL:AL,0)</f>
        <v>3</v>
      </c>
      <c r="AN5" s="10">
        <f>MATCH(AI5,AM:AM,0)</f>
        <v>6</v>
      </c>
      <c r="AO5" s="9" t="str">
        <f t="shared" si="1"/>
        <v>Chorwacja</v>
      </c>
      <c r="AP5" s="9">
        <f t="shared" si="1"/>
        <v>0</v>
      </c>
      <c r="AQ5" s="24"/>
      <c r="AT5" s="9" t="str">
        <f>CHOOSE(AS$2,W5,AO5)</f>
        <v>Chorwacja</v>
      </c>
    </row>
    <row r="6" spans="1:46">
      <c r="B6" s="16" t="str">
        <f>Intro!B25</f>
        <v>Chorwacja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Chorwacja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Islandia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Chorwacja</v>
      </c>
      <c r="AK6" s="10">
        <f>SUMIF(B:B,AJ6,AH:AH)</f>
        <v>0</v>
      </c>
      <c r="AL6" s="10">
        <f t="shared" si="5"/>
        <v>6.0000000000000001E-3</v>
      </c>
      <c r="AM6" s="10">
        <f>RANK(AL6,AL:AL,0)</f>
        <v>2</v>
      </c>
      <c r="AN6" s="10">
        <f>MATCH(AI6,AM:AM,0)</f>
        <v>5</v>
      </c>
      <c r="AO6" s="9" t="str">
        <f t="shared" si="1"/>
        <v>Islandia</v>
      </c>
      <c r="AP6" s="9">
        <f t="shared" si="1"/>
        <v>0</v>
      </c>
      <c r="AQ6" s="24"/>
    </row>
    <row r="7" spans="1:46">
      <c r="A7" s="2"/>
      <c r="B7" s="16" t="str">
        <f>Intro!B26</f>
        <v>Nigeria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Nigeria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Agrentyna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Nigeria</v>
      </c>
      <c r="AK7" s="10">
        <f>SUMIF(B:B,AJ7,AH:AH)</f>
        <v>0</v>
      </c>
      <c r="AL7" s="10">
        <f t="shared" si="5"/>
        <v>7.0000000000000001E-3</v>
      </c>
      <c r="AM7" s="10">
        <f>RANK(AL7,AL:AL,0)</f>
        <v>1</v>
      </c>
      <c r="AN7" s="10">
        <f>MATCH(AI7,AM:AM,0)</f>
        <v>4</v>
      </c>
      <c r="AO7" s="9" t="str">
        <f t="shared" si="1"/>
        <v>Agrentyna</v>
      </c>
      <c r="AP7" s="9">
        <f t="shared" si="1"/>
        <v>0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Agrentyna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Islandia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</v>
      </c>
      <c r="AC16" s="8">
        <f>AC15</f>
        <v>0</v>
      </c>
      <c r="AD16" s="10"/>
      <c r="AE16" s="15">
        <f>AB16*AE$9</f>
        <v>0</v>
      </c>
      <c r="AF16" s="15">
        <f>AC16*AF$9</f>
        <v>0</v>
      </c>
      <c r="AG16" s="10"/>
      <c r="AH16" s="15">
        <f>SUM(AE16:AG16)</f>
        <v>0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Chorwacja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Nigeria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</v>
      </c>
      <c r="AC19" s="8">
        <f>AC18</f>
        <v>0</v>
      </c>
      <c r="AD19" s="10"/>
      <c r="AE19" s="15">
        <f>AB19*AE$9</f>
        <v>0</v>
      </c>
      <c r="AF19" s="15">
        <f>AC19*AF$9</f>
        <v>0</v>
      </c>
      <c r="AG19" s="10"/>
      <c r="AH19" s="15">
        <f t="shared" si="11"/>
        <v>0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Agrentyna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Chorwacja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</v>
      </c>
      <c r="AC22" s="8">
        <f>AC21</f>
        <v>0</v>
      </c>
      <c r="AD22" s="10"/>
      <c r="AE22" s="15">
        <f>AB22*AE$9</f>
        <v>0</v>
      </c>
      <c r="AF22" s="15">
        <f>AC22*AF$9</f>
        <v>0</v>
      </c>
      <c r="AG22" s="10"/>
      <c r="AH22" s="15">
        <f t="shared" si="17"/>
        <v>0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Nigeria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Islandia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</v>
      </c>
      <c r="AC25" s="8">
        <f>AC24</f>
        <v>0</v>
      </c>
      <c r="AD25" s="10"/>
      <c r="AE25" s="15">
        <f>AB25*AE$9</f>
        <v>0</v>
      </c>
      <c r="AF25" s="15">
        <f>AC25*AF$9</f>
        <v>0</v>
      </c>
      <c r="AG25" s="10"/>
      <c r="AH25" s="15">
        <f t="shared" si="23"/>
        <v>0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Nigeria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Agrentyna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</v>
      </c>
      <c r="AC28" s="8">
        <f>AC27</f>
        <v>0</v>
      </c>
      <c r="AD28" s="10"/>
      <c r="AE28" s="15">
        <f>AB28*AE$9</f>
        <v>0</v>
      </c>
      <c r="AF28" s="15">
        <f>AC28*AF$9</f>
        <v>0</v>
      </c>
      <c r="AG28" s="10"/>
      <c r="AH28" s="15">
        <f t="shared" si="29"/>
        <v>0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Islandia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Chorwacja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</v>
      </c>
      <c r="AC31" s="8">
        <f>AC30</f>
        <v>0</v>
      </c>
      <c r="AD31" s="10"/>
      <c r="AE31" s="15">
        <f>AB31*AE$9</f>
        <v>0</v>
      </c>
      <c r="AF31" s="15">
        <f>AC31*AF$9</f>
        <v>0</v>
      </c>
      <c r="AG31" s="10"/>
      <c r="AH31" s="15">
        <f t="shared" si="35"/>
        <v>0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Intro!B28</f>
        <v>Grupa E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Intro!B29</f>
        <v>Brazylia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Brazylia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Serbia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Brazylia</v>
      </c>
      <c r="AK4" s="10">
        <f>SUMIF(B:B,AJ4,AH:AH)</f>
        <v>0</v>
      </c>
      <c r="AL4" s="10">
        <f>AK4+ROW()/1000</f>
        <v>4.0000000000000001E-3</v>
      </c>
      <c r="AM4" s="10">
        <f>RANK(AL4,AL:AL,0)</f>
        <v>4</v>
      </c>
      <c r="AN4" s="10">
        <f>MATCH(AI4,AM:AM,0)</f>
        <v>7</v>
      </c>
      <c r="AO4" s="9" t="str">
        <f t="shared" ref="AO4:AP7" si="1">INDEX(AJ:AJ,$AN4)</f>
        <v>Serbia</v>
      </c>
      <c r="AP4" s="9">
        <f t="shared" si="1"/>
        <v>0</v>
      </c>
      <c r="AQ4" s="24"/>
      <c r="AT4" s="9" t="str">
        <f>CHOOSE(AS$2,W4,AO4)</f>
        <v>Serbia</v>
      </c>
    </row>
    <row r="5" spans="1:46">
      <c r="B5" s="16" t="str">
        <f>Intro!B30</f>
        <v>Szwajcaria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Szwajcaria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Kostaryka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Szwajcaria</v>
      </c>
      <c r="AK5" s="10">
        <f>SUMIF(B:B,AJ5,AH:AH)</f>
        <v>0</v>
      </c>
      <c r="AL5" s="10">
        <f t="shared" ref="AL5:AL7" si="5">AK5+ROW()/1000</f>
        <v>5.0000000000000001E-3</v>
      </c>
      <c r="AM5" s="10">
        <f>RANK(AL5,AL:AL,0)</f>
        <v>3</v>
      </c>
      <c r="AN5" s="10">
        <f>MATCH(AI5,AM:AM,0)</f>
        <v>6</v>
      </c>
      <c r="AO5" s="9" t="str">
        <f t="shared" si="1"/>
        <v>Kostaryka</v>
      </c>
      <c r="AP5" s="9">
        <f t="shared" si="1"/>
        <v>0</v>
      </c>
      <c r="AQ5" s="24"/>
      <c r="AT5" s="9" t="str">
        <f>CHOOSE(AS$2,W5,AO5)</f>
        <v>Kostaryka</v>
      </c>
    </row>
    <row r="6" spans="1:46">
      <c r="B6" s="16" t="str">
        <f>Intro!B31</f>
        <v>Kostaryka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Kostaryka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Szwajcaria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Kostaryka</v>
      </c>
      <c r="AK6" s="10">
        <f>SUMIF(B:B,AJ6,AH:AH)</f>
        <v>0</v>
      </c>
      <c r="AL6" s="10">
        <f t="shared" si="5"/>
        <v>6.0000000000000001E-3</v>
      </c>
      <c r="AM6" s="10">
        <f>RANK(AL6,AL:AL,0)</f>
        <v>2</v>
      </c>
      <c r="AN6" s="10">
        <f>MATCH(AI6,AM:AM,0)</f>
        <v>5</v>
      </c>
      <c r="AO6" s="9" t="str">
        <f t="shared" si="1"/>
        <v>Szwajcaria</v>
      </c>
      <c r="AP6" s="9">
        <f t="shared" si="1"/>
        <v>0</v>
      </c>
      <c r="AQ6" s="24"/>
    </row>
    <row r="7" spans="1:46">
      <c r="A7" s="2"/>
      <c r="B7" s="16" t="str">
        <f>Intro!B32</f>
        <v>Serbia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Serbia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Brazylia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Serbia</v>
      </c>
      <c r="AK7" s="10">
        <f>SUMIF(B:B,AJ7,AH:AH)</f>
        <v>0</v>
      </c>
      <c r="AL7" s="10">
        <f t="shared" si="5"/>
        <v>7.0000000000000001E-3</v>
      </c>
      <c r="AM7" s="10">
        <f>RANK(AL7,AL:AL,0)</f>
        <v>1</v>
      </c>
      <c r="AN7" s="10">
        <f>MATCH(AI7,AM:AM,0)</f>
        <v>4</v>
      </c>
      <c r="AO7" s="9" t="str">
        <f t="shared" si="1"/>
        <v>Brazylia</v>
      </c>
      <c r="AP7" s="9">
        <f t="shared" si="1"/>
        <v>0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Brazylia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Szwajcaria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</v>
      </c>
      <c r="AC16" s="8">
        <f>AC15</f>
        <v>0</v>
      </c>
      <c r="AD16" s="10"/>
      <c r="AE16" s="15">
        <f>AB16*AE$9</f>
        <v>0</v>
      </c>
      <c r="AF16" s="15">
        <f>AC16*AF$9</f>
        <v>0</v>
      </c>
      <c r="AG16" s="10"/>
      <c r="AH16" s="15">
        <f>SUM(AE16:AG16)</f>
        <v>0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Kostaryka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Serbia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</v>
      </c>
      <c r="AC19" s="8">
        <f>AC18</f>
        <v>0</v>
      </c>
      <c r="AD19" s="10"/>
      <c r="AE19" s="15">
        <f>AB19*AE$9</f>
        <v>0</v>
      </c>
      <c r="AF19" s="15">
        <f>AC19*AF$9</f>
        <v>0</v>
      </c>
      <c r="AG19" s="10"/>
      <c r="AH19" s="15">
        <f t="shared" si="11"/>
        <v>0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Brazylia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Kostaryka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</v>
      </c>
      <c r="AC22" s="8">
        <f>AC21</f>
        <v>0</v>
      </c>
      <c r="AD22" s="10"/>
      <c r="AE22" s="15">
        <f>AB22*AE$9</f>
        <v>0</v>
      </c>
      <c r="AF22" s="15">
        <f>AC22*AF$9</f>
        <v>0</v>
      </c>
      <c r="AG22" s="10"/>
      <c r="AH22" s="15">
        <f t="shared" si="17"/>
        <v>0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Serbia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Szwajcaria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</v>
      </c>
      <c r="AC25" s="8">
        <f>AC24</f>
        <v>0</v>
      </c>
      <c r="AD25" s="10"/>
      <c r="AE25" s="15">
        <f>AB25*AE$9</f>
        <v>0</v>
      </c>
      <c r="AF25" s="15">
        <f>AC25*AF$9</f>
        <v>0</v>
      </c>
      <c r="AG25" s="10"/>
      <c r="AH25" s="15">
        <f t="shared" si="23"/>
        <v>0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Serbia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Brazylia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</v>
      </c>
      <c r="AC28" s="8">
        <f>AC27</f>
        <v>0</v>
      </c>
      <c r="AD28" s="10"/>
      <c r="AE28" s="15">
        <f>AB28*AE$9</f>
        <v>0</v>
      </c>
      <c r="AF28" s="15">
        <f>AC28*AF$9</f>
        <v>0</v>
      </c>
      <c r="AG28" s="10"/>
      <c r="AH28" s="15">
        <f t="shared" si="29"/>
        <v>0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Szwajcaria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Kostaryka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</v>
      </c>
      <c r="AC31" s="8">
        <f>AC30</f>
        <v>0</v>
      </c>
      <c r="AD31" s="10"/>
      <c r="AE31" s="15">
        <f>AB31*AE$9</f>
        <v>0</v>
      </c>
      <c r="AF31" s="15">
        <f>AC31*AF$9</f>
        <v>0</v>
      </c>
      <c r="AG31" s="10"/>
      <c r="AH31" s="15">
        <f t="shared" si="35"/>
        <v>0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Intro!B34</f>
        <v>Grupa F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Intro!B35</f>
        <v>Niemcy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Niemcy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Korea Południowa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Niemcy</v>
      </c>
      <c r="AK4" s="10">
        <f>SUMIF(B:B,AJ4,AH:AH)</f>
        <v>0</v>
      </c>
      <c r="AL4" s="10">
        <f>AK4+ROW()/1000</f>
        <v>4.0000000000000001E-3</v>
      </c>
      <c r="AM4" s="10">
        <f>RANK(AL4,AL:AL,0)</f>
        <v>4</v>
      </c>
      <c r="AN4" s="10">
        <f>MATCH(AI4,AM:AM,0)</f>
        <v>7</v>
      </c>
      <c r="AO4" s="9" t="str">
        <f t="shared" ref="AO4:AP7" si="1">INDEX(AJ:AJ,$AN4)</f>
        <v>Korea Południowa</v>
      </c>
      <c r="AP4" s="9">
        <f t="shared" si="1"/>
        <v>0</v>
      </c>
      <c r="AQ4" s="24"/>
      <c r="AT4" s="9" t="str">
        <f>CHOOSE(AS$2,W4,AO4)</f>
        <v>Korea Południowa</v>
      </c>
    </row>
    <row r="5" spans="1:46">
      <c r="B5" s="16" t="str">
        <f>Intro!B36</f>
        <v>Meksyk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Meksyk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Szwecja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Meksyk</v>
      </c>
      <c r="AK5" s="10">
        <f>SUMIF(B:B,AJ5,AH:AH)</f>
        <v>0</v>
      </c>
      <c r="AL5" s="10">
        <f t="shared" ref="AL5:AL7" si="5">AK5+ROW()/1000</f>
        <v>5.0000000000000001E-3</v>
      </c>
      <c r="AM5" s="10">
        <f>RANK(AL5,AL:AL,0)</f>
        <v>3</v>
      </c>
      <c r="AN5" s="10">
        <f>MATCH(AI5,AM:AM,0)</f>
        <v>6</v>
      </c>
      <c r="AO5" s="9" t="str">
        <f t="shared" si="1"/>
        <v>Szwecja</v>
      </c>
      <c r="AP5" s="9">
        <f t="shared" si="1"/>
        <v>0</v>
      </c>
      <c r="AQ5" s="24"/>
      <c r="AT5" s="9" t="str">
        <f>CHOOSE(AS$2,W5,AO5)</f>
        <v>Szwecja</v>
      </c>
    </row>
    <row r="6" spans="1:46">
      <c r="B6" s="16" t="str">
        <f>Intro!B37</f>
        <v>Szwecja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Szwecja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Meksyk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Szwecja</v>
      </c>
      <c r="AK6" s="10">
        <f>SUMIF(B:B,AJ6,AH:AH)</f>
        <v>0</v>
      </c>
      <c r="AL6" s="10">
        <f t="shared" si="5"/>
        <v>6.0000000000000001E-3</v>
      </c>
      <c r="AM6" s="10">
        <f>RANK(AL6,AL:AL,0)</f>
        <v>2</v>
      </c>
      <c r="AN6" s="10">
        <f>MATCH(AI6,AM:AM,0)</f>
        <v>5</v>
      </c>
      <c r="AO6" s="9" t="str">
        <f t="shared" si="1"/>
        <v>Meksyk</v>
      </c>
      <c r="AP6" s="9">
        <f t="shared" si="1"/>
        <v>0</v>
      </c>
      <c r="AQ6" s="24"/>
    </row>
    <row r="7" spans="1:46">
      <c r="A7" s="2"/>
      <c r="B7" s="16" t="str">
        <f>Intro!B38</f>
        <v>Korea Południowa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Korea Południowa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Niemcy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Korea Południowa</v>
      </c>
      <c r="AK7" s="10">
        <f>SUMIF(B:B,AJ7,AH:AH)</f>
        <v>0</v>
      </c>
      <c r="AL7" s="10">
        <f t="shared" si="5"/>
        <v>7.0000000000000001E-3</v>
      </c>
      <c r="AM7" s="10">
        <f>RANK(AL7,AL:AL,0)</f>
        <v>1</v>
      </c>
      <c r="AN7" s="10">
        <f>MATCH(AI7,AM:AM,0)</f>
        <v>4</v>
      </c>
      <c r="AO7" s="9" t="str">
        <f t="shared" si="1"/>
        <v>Niemcy</v>
      </c>
      <c r="AP7" s="9">
        <f t="shared" si="1"/>
        <v>0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Niemcy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Meksyk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</v>
      </c>
      <c r="AC16" s="8">
        <f>AC15</f>
        <v>0</v>
      </c>
      <c r="AD16" s="10"/>
      <c r="AE16" s="15">
        <f>AB16*AE$9</f>
        <v>0</v>
      </c>
      <c r="AF16" s="15">
        <f>AC16*AF$9</f>
        <v>0</v>
      </c>
      <c r="AG16" s="10"/>
      <c r="AH16" s="15">
        <f>SUM(AE16:AG16)</f>
        <v>0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Szwecja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Korea Południowa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</v>
      </c>
      <c r="AC19" s="8">
        <f>AC18</f>
        <v>0</v>
      </c>
      <c r="AD19" s="10"/>
      <c r="AE19" s="15">
        <f>AB19*AE$9</f>
        <v>0</v>
      </c>
      <c r="AF19" s="15">
        <f>AC19*AF$9</f>
        <v>0</v>
      </c>
      <c r="AG19" s="10"/>
      <c r="AH19" s="15">
        <f t="shared" si="11"/>
        <v>0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Niemcy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Szwecja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</v>
      </c>
      <c r="AC22" s="8">
        <f>AC21</f>
        <v>0</v>
      </c>
      <c r="AD22" s="10"/>
      <c r="AE22" s="15">
        <f>AB22*AE$9</f>
        <v>0</v>
      </c>
      <c r="AF22" s="15">
        <f>AC22*AF$9</f>
        <v>0</v>
      </c>
      <c r="AG22" s="10"/>
      <c r="AH22" s="15">
        <f t="shared" si="17"/>
        <v>0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Korea Południowa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Meksyk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</v>
      </c>
      <c r="AC25" s="8">
        <f>AC24</f>
        <v>0</v>
      </c>
      <c r="AD25" s="10"/>
      <c r="AE25" s="15">
        <f>AB25*AE$9</f>
        <v>0</v>
      </c>
      <c r="AF25" s="15">
        <f>AC25*AF$9</f>
        <v>0</v>
      </c>
      <c r="AG25" s="10"/>
      <c r="AH25" s="15">
        <f t="shared" si="23"/>
        <v>0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Korea Południowa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Niemcy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</v>
      </c>
      <c r="AC28" s="8">
        <f>AC27</f>
        <v>0</v>
      </c>
      <c r="AD28" s="10"/>
      <c r="AE28" s="15">
        <f>AB28*AE$9</f>
        <v>0</v>
      </c>
      <c r="AF28" s="15">
        <f>AC28*AF$9</f>
        <v>0</v>
      </c>
      <c r="AG28" s="10"/>
      <c r="AH28" s="15">
        <f t="shared" si="29"/>
        <v>0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Meksyk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Szwecja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</v>
      </c>
      <c r="AC31" s="8">
        <f>AC30</f>
        <v>0</v>
      </c>
      <c r="AD31" s="10"/>
      <c r="AE31" s="15">
        <f>AB31*AE$9</f>
        <v>0</v>
      </c>
      <c r="AF31" s="15">
        <f>AC31*AF$9</f>
        <v>0</v>
      </c>
      <c r="AG31" s="10"/>
      <c r="AH31" s="15">
        <f t="shared" si="35"/>
        <v>0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Intro!B40</f>
        <v>Grupa G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Intro!B41</f>
        <v>Belgia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Belgia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Anglia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Belgia</v>
      </c>
      <c r="AK4" s="10">
        <f>SUMIF(B:B,AJ4,AH:AH)</f>
        <v>0</v>
      </c>
      <c r="AL4" s="10">
        <f>AK4+ROW()/1000</f>
        <v>4.0000000000000001E-3</v>
      </c>
      <c r="AM4" s="10">
        <f>RANK(AL4,AL:AL,0)</f>
        <v>4</v>
      </c>
      <c r="AN4" s="10">
        <f>MATCH(AI4,AM:AM,0)</f>
        <v>7</v>
      </c>
      <c r="AO4" s="9" t="str">
        <f t="shared" ref="AO4:AP7" si="1">INDEX(AJ:AJ,$AN4)</f>
        <v>Anglia</v>
      </c>
      <c r="AP4" s="9">
        <f t="shared" si="1"/>
        <v>0</v>
      </c>
      <c r="AQ4" s="24"/>
      <c r="AT4" s="9" t="str">
        <f>CHOOSE(AS$2,W4,AO4)</f>
        <v>Anglia</v>
      </c>
    </row>
    <row r="5" spans="1:46">
      <c r="B5" s="16" t="str">
        <f>Intro!B42</f>
        <v>Panama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Panama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Tunezja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Panama</v>
      </c>
      <c r="AK5" s="10">
        <f>SUMIF(B:B,AJ5,AH:AH)</f>
        <v>0</v>
      </c>
      <c r="AL5" s="10">
        <f t="shared" ref="AL5:AL7" si="5">AK5+ROW()/1000</f>
        <v>5.0000000000000001E-3</v>
      </c>
      <c r="AM5" s="10">
        <f>RANK(AL5,AL:AL,0)</f>
        <v>3</v>
      </c>
      <c r="AN5" s="10">
        <f>MATCH(AI5,AM:AM,0)</f>
        <v>6</v>
      </c>
      <c r="AO5" s="9" t="str">
        <f t="shared" si="1"/>
        <v>Tunezja</v>
      </c>
      <c r="AP5" s="9">
        <f t="shared" si="1"/>
        <v>0</v>
      </c>
      <c r="AQ5" s="24"/>
      <c r="AT5" s="9" t="str">
        <f>CHOOSE(AS$2,W5,AO5)</f>
        <v>Tunezja</v>
      </c>
    </row>
    <row r="6" spans="1:46">
      <c r="B6" s="16" t="str">
        <f>Intro!B43</f>
        <v>Tunezja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Tunezja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Panama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Tunezja</v>
      </c>
      <c r="AK6" s="10">
        <f>SUMIF(B:B,AJ6,AH:AH)</f>
        <v>0</v>
      </c>
      <c r="AL6" s="10">
        <f t="shared" si="5"/>
        <v>6.0000000000000001E-3</v>
      </c>
      <c r="AM6" s="10">
        <f>RANK(AL6,AL:AL,0)</f>
        <v>2</v>
      </c>
      <c r="AN6" s="10">
        <f>MATCH(AI6,AM:AM,0)</f>
        <v>5</v>
      </c>
      <c r="AO6" s="9" t="str">
        <f t="shared" si="1"/>
        <v>Panama</v>
      </c>
      <c r="AP6" s="9">
        <f t="shared" si="1"/>
        <v>0</v>
      </c>
      <c r="AQ6" s="24"/>
    </row>
    <row r="7" spans="1:46">
      <c r="A7" s="2"/>
      <c r="B7" s="16" t="str">
        <f>Intro!B44</f>
        <v>Anglia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Anglia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Belgia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Anglia</v>
      </c>
      <c r="AK7" s="10">
        <f>SUMIF(B:B,AJ7,AH:AH)</f>
        <v>0</v>
      </c>
      <c r="AL7" s="10">
        <f t="shared" si="5"/>
        <v>7.0000000000000001E-3</v>
      </c>
      <c r="AM7" s="10">
        <f>RANK(AL7,AL:AL,0)</f>
        <v>1</v>
      </c>
      <c r="AN7" s="10">
        <f>MATCH(AI7,AM:AM,0)</f>
        <v>4</v>
      </c>
      <c r="AO7" s="9" t="str">
        <f t="shared" si="1"/>
        <v>Belgia</v>
      </c>
      <c r="AP7" s="9">
        <f t="shared" si="1"/>
        <v>0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Belgia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Panama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IF(ISBLANK(AB15),0,1-AB15-AC15)</f>
        <v>0</v>
      </c>
      <c r="AC16" s="8">
        <f>AC15</f>
        <v>0</v>
      </c>
      <c r="AD16" s="10"/>
      <c r="AE16" s="15">
        <f>AB16*AE$9</f>
        <v>0</v>
      </c>
      <c r="AF16" s="15">
        <f>AC16*AF$9</f>
        <v>0</v>
      </c>
      <c r="AG16" s="10"/>
      <c r="AH16" s="15">
        <f>SUM(AE16:AG16)</f>
        <v>0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Tunezja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Anglia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IF(ISBLANK(AB18),0,1-AB18-AC18)</f>
        <v>0</v>
      </c>
      <c r="AC19" s="8">
        <f>AC18</f>
        <v>0</v>
      </c>
      <c r="AD19" s="10"/>
      <c r="AE19" s="15">
        <f>AB19*AE$9</f>
        <v>0</v>
      </c>
      <c r="AF19" s="15">
        <f>AC19*AF$9</f>
        <v>0</v>
      </c>
      <c r="AG19" s="10"/>
      <c r="AH19" s="15">
        <f t="shared" si="11"/>
        <v>0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Belgia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Tunezja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IF(ISBLANK(AB21),0,1-AB21-AC21)</f>
        <v>0</v>
      </c>
      <c r="AC22" s="8">
        <f>AC21</f>
        <v>0</v>
      </c>
      <c r="AD22" s="10"/>
      <c r="AE22" s="15">
        <f>AB22*AE$9</f>
        <v>0</v>
      </c>
      <c r="AF22" s="15">
        <f>AC22*AF$9</f>
        <v>0</v>
      </c>
      <c r="AG22" s="10"/>
      <c r="AH22" s="15">
        <f t="shared" si="17"/>
        <v>0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Anglia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Panama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IF(ISBLANK(AB24),0,1-AB24-AC24)</f>
        <v>0</v>
      </c>
      <c r="AC25" s="8">
        <f>AC24</f>
        <v>0</v>
      </c>
      <c r="AD25" s="10"/>
      <c r="AE25" s="15">
        <f>AB25*AE$9</f>
        <v>0</v>
      </c>
      <c r="AF25" s="15">
        <f>AC25*AF$9</f>
        <v>0</v>
      </c>
      <c r="AG25" s="10"/>
      <c r="AH25" s="15">
        <f t="shared" si="23"/>
        <v>0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Anglia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Belgia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IF(ISBLANK(AB27),0,1-AB27-AC27)</f>
        <v>0</v>
      </c>
      <c r="AC28" s="8">
        <f>AC27</f>
        <v>0</v>
      </c>
      <c r="AD28" s="10"/>
      <c r="AE28" s="15">
        <f>AB28*AE$9</f>
        <v>0</v>
      </c>
      <c r="AF28" s="15">
        <f>AC28*AF$9</f>
        <v>0</v>
      </c>
      <c r="AG28" s="10"/>
      <c r="AH28" s="15">
        <f t="shared" si="29"/>
        <v>0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Panama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Tunezja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IF(ISBLANK(AB30),0,1-AB30-AC30)</f>
        <v>0</v>
      </c>
      <c r="AC31" s="8">
        <f>AC30</f>
        <v>0</v>
      </c>
      <c r="AD31" s="10"/>
      <c r="AE31" s="15">
        <f>AB31*AE$9</f>
        <v>0</v>
      </c>
      <c r="AF31" s="15">
        <f>AC31*AF$9</f>
        <v>0</v>
      </c>
      <c r="AG31" s="10"/>
      <c r="AH31" s="15">
        <f t="shared" si="35"/>
        <v>0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2:AT32"/>
  <sheetViews>
    <sheetView showGridLines="0" zoomScale="90" zoomScaleNormal="90" workbookViewId="0">
      <pane ySplit="13" topLeftCell="A14" activePane="bottomLeft" state="frozen"/>
      <selection pane="bottomLeft"/>
    </sheetView>
  </sheetViews>
  <sheetFormatPr defaultRowHeight="15"/>
  <cols>
    <col min="1" max="1" width="2.7109375" customWidth="1"/>
    <col min="2" max="2" width="15.7109375" customWidth="1"/>
    <col min="3" max="4" width="2.7109375" customWidth="1"/>
    <col min="5" max="5" width="6.7109375" bestFit="1" customWidth="1"/>
    <col min="6" max="6" width="2.7109375" customWidth="1"/>
    <col min="7" max="9" width="3.7109375" customWidth="1"/>
    <col min="10" max="10" width="2.7109375" customWidth="1"/>
    <col min="11" max="12" width="4.7109375" customWidth="1"/>
    <col min="13" max="13" width="1.7109375" customWidth="1"/>
    <col min="14" max="14" width="4.7109375" customWidth="1"/>
    <col min="15" max="15" width="2.7109375" customWidth="1"/>
    <col min="16" max="16" width="15.7109375" customWidth="1"/>
    <col min="17" max="19" width="5.7109375" customWidth="1"/>
    <col min="21" max="22" width="3.7109375" customWidth="1"/>
    <col min="23" max="23" width="15.7109375" customWidth="1"/>
    <col min="24" max="24" width="6.7109375" customWidth="1"/>
    <col min="25" max="27" width="2.7109375" customWidth="1"/>
    <col min="28" max="29" width="5.7109375" customWidth="1"/>
    <col min="30" max="30" width="2.7109375" customWidth="1"/>
    <col min="31" max="32" width="6.7109375" customWidth="1"/>
    <col min="33" max="33" width="1.7109375" customWidth="1"/>
    <col min="34" max="34" width="6.7109375" customWidth="1"/>
    <col min="35" max="35" width="2.7109375" customWidth="1"/>
    <col min="36" max="36" width="15.7109375" customWidth="1"/>
    <col min="37" max="37" width="6.7109375" customWidth="1"/>
    <col min="39" max="40" width="3.7109375" customWidth="1"/>
    <col min="41" max="41" width="15.7109375" customWidth="1"/>
    <col min="42" max="42" width="6.7109375" customWidth="1"/>
    <col min="43" max="44" width="2.7109375" customWidth="1"/>
    <col min="45" max="45" width="3.7109375" customWidth="1"/>
    <col min="46" max="46" width="15.7109375" customWidth="1"/>
  </cols>
  <sheetData>
    <row r="2" spans="1:46">
      <c r="D2" s="20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AA2" s="20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2"/>
      <c r="AS2" s="6">
        <v>2</v>
      </c>
      <c r="AT2" t="s">
        <v>48</v>
      </c>
    </row>
    <row r="3" spans="1:46">
      <c r="B3" s="15" t="str">
        <f>Intro!B46</f>
        <v>Grupa H</v>
      </c>
      <c r="D3" s="23"/>
      <c r="E3" s="10" t="s">
        <v>45</v>
      </c>
      <c r="F3" s="10"/>
      <c r="H3" s="10"/>
      <c r="I3" s="10"/>
      <c r="J3" s="10"/>
      <c r="K3" s="10"/>
      <c r="L3" s="10"/>
      <c r="M3" s="10"/>
      <c r="N3" s="10"/>
      <c r="O3" s="10"/>
      <c r="P3" s="10"/>
      <c r="Q3" s="17" t="s">
        <v>27</v>
      </c>
      <c r="R3" s="29" t="s">
        <v>37</v>
      </c>
      <c r="S3" s="17" t="s">
        <v>38</v>
      </c>
      <c r="T3" s="17" t="s">
        <v>39</v>
      </c>
      <c r="U3" s="10" t="s">
        <v>46</v>
      </c>
      <c r="V3" s="17" t="s">
        <v>4</v>
      </c>
      <c r="W3" s="10"/>
      <c r="X3" s="17" t="s">
        <v>27</v>
      </c>
      <c r="Y3" s="24"/>
      <c r="AA3" s="23"/>
      <c r="AB3" s="10" t="s">
        <v>44</v>
      </c>
      <c r="AC3" s="10"/>
      <c r="AD3" s="10"/>
      <c r="AF3" s="10"/>
      <c r="AG3" s="10"/>
      <c r="AH3" s="10"/>
      <c r="AI3" s="10"/>
      <c r="AJ3" s="10"/>
      <c r="AK3" s="17" t="s">
        <v>27</v>
      </c>
      <c r="AL3" s="17" t="s">
        <v>39</v>
      </c>
      <c r="AM3" s="10" t="s">
        <v>46</v>
      </c>
      <c r="AN3" s="17" t="s">
        <v>4</v>
      </c>
      <c r="AO3" s="10"/>
      <c r="AP3" s="17" t="s">
        <v>27</v>
      </c>
      <c r="AQ3" s="24"/>
      <c r="AT3" t="s">
        <v>78</v>
      </c>
    </row>
    <row r="4" spans="1:46">
      <c r="B4" s="16" t="str">
        <f>Intro!B47</f>
        <v>Polska</v>
      </c>
      <c r="D4" s="23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1</v>
      </c>
      <c r="P4" s="14" t="str">
        <f>B4</f>
        <v>Polska</v>
      </c>
      <c r="Q4" s="10">
        <f>SUMIF(B:B,P4,N:N)</f>
        <v>3</v>
      </c>
      <c r="R4" s="10">
        <f>SUMIF(B:B,P4,I:I)</f>
        <v>0</v>
      </c>
      <c r="S4" s="10">
        <f>SUMIF(B:B,P4,G:G)</f>
        <v>0</v>
      </c>
      <c r="T4" s="30">
        <f>Q4*1000000+R4*1000+S4+ROW()/100</f>
        <v>3000000.04</v>
      </c>
      <c r="U4" s="10">
        <f>RANK(T4,T:T)</f>
        <v>4</v>
      </c>
      <c r="V4" s="10">
        <f>MATCH(O4,U:U,0)</f>
        <v>7</v>
      </c>
      <c r="W4" s="9" t="str">
        <f t="shared" ref="W4:X7" si="0">INDEX(P:P,$V4)</f>
        <v>Japonia</v>
      </c>
      <c r="X4" s="9">
        <f t="shared" si="0"/>
        <v>3</v>
      </c>
      <c r="Y4" s="24"/>
      <c r="AA4" s="23"/>
      <c r="AB4" s="10"/>
      <c r="AC4" s="10"/>
      <c r="AD4" s="10"/>
      <c r="AE4" s="10"/>
      <c r="AF4" s="10"/>
      <c r="AG4" s="10"/>
      <c r="AH4" s="10"/>
      <c r="AI4" s="10">
        <v>1</v>
      </c>
      <c r="AJ4" s="14" t="str">
        <f>B4</f>
        <v>Polska</v>
      </c>
      <c r="AK4" s="10">
        <f>SUMIF(B:B,AJ4,AH:AH)</f>
        <v>3</v>
      </c>
      <c r="AL4" s="10">
        <f>AK4+ROW()/1000</f>
        <v>3.004</v>
      </c>
      <c r="AM4" s="10">
        <f>RANK(AL4,AL:AL,0)</f>
        <v>4</v>
      </c>
      <c r="AN4" s="10">
        <f>MATCH(AI4,AM:AM,0)</f>
        <v>6</v>
      </c>
      <c r="AO4" s="9" t="str">
        <f t="shared" ref="AO4:AP7" si="1">INDEX(AJ:AJ,$AN4)</f>
        <v>Kolumbia</v>
      </c>
      <c r="AP4" s="9">
        <f t="shared" si="1"/>
        <v>6</v>
      </c>
      <c r="AQ4" s="24"/>
      <c r="AT4" s="9" t="str">
        <f>CHOOSE(AS$2,W4,AO4)</f>
        <v>Kolumbia</v>
      </c>
    </row>
    <row r="5" spans="1:46">
      <c r="B5" s="16" t="str">
        <f>Intro!B48</f>
        <v>Senegal</v>
      </c>
      <c r="D5" s="23"/>
      <c r="E5" s="10"/>
      <c r="F5" s="10"/>
      <c r="G5" s="10"/>
      <c r="H5" s="10"/>
      <c r="I5" s="10"/>
      <c r="J5" s="10"/>
      <c r="K5" s="10"/>
      <c r="L5" s="10"/>
      <c r="M5" s="10"/>
      <c r="N5" s="10"/>
      <c r="O5" s="10">
        <v>2</v>
      </c>
      <c r="P5" s="14" t="str">
        <f t="shared" ref="P5:P7" si="2">B5</f>
        <v>Senegal</v>
      </c>
      <c r="Q5" s="10">
        <f>SUMIF(B:B,P5,N:N)</f>
        <v>3</v>
      </c>
      <c r="R5" s="10">
        <f>SUMIF(B:B,P5,I:I)</f>
        <v>0</v>
      </c>
      <c r="S5" s="10">
        <f>SUMIF(B:B,P5,G:G)</f>
        <v>0</v>
      </c>
      <c r="T5" s="30">
        <f t="shared" ref="T5:T7" si="3">Q5*1000000+R5*1000+S5+ROW()/100</f>
        <v>3000000.05</v>
      </c>
      <c r="U5" s="10">
        <f>RANK(T5,T:T)</f>
        <v>3</v>
      </c>
      <c r="V5" s="10">
        <f>MATCH(O5,U:U,0)</f>
        <v>6</v>
      </c>
      <c r="W5" s="9" t="str">
        <f t="shared" si="0"/>
        <v>Kolumbia</v>
      </c>
      <c r="X5" s="9">
        <f t="shared" si="0"/>
        <v>3</v>
      </c>
      <c r="Y5" s="24"/>
      <c r="AA5" s="23"/>
      <c r="AB5" s="10"/>
      <c r="AC5" s="10"/>
      <c r="AD5" s="10"/>
      <c r="AE5" s="10"/>
      <c r="AF5" s="10"/>
      <c r="AG5" s="10"/>
      <c r="AH5" s="10"/>
      <c r="AI5" s="10">
        <v>2</v>
      </c>
      <c r="AJ5" s="14" t="str">
        <f t="shared" ref="AJ5:AJ7" si="4">B5</f>
        <v>Senegal</v>
      </c>
      <c r="AK5" s="10">
        <f>SUMIF(B:B,AJ5,AH:AH)</f>
        <v>6</v>
      </c>
      <c r="AL5" s="10">
        <f t="shared" ref="AL5:AL7" si="5">AK5+ROW()/1000</f>
        <v>6.0049999999999999</v>
      </c>
      <c r="AM5" s="10">
        <f>RANK(AL5,AL:AL,0)</f>
        <v>2</v>
      </c>
      <c r="AN5" s="10">
        <f>MATCH(AI5,AM:AM,0)</f>
        <v>5</v>
      </c>
      <c r="AO5" s="9" t="str">
        <f t="shared" si="1"/>
        <v>Senegal</v>
      </c>
      <c r="AP5" s="9">
        <f t="shared" si="1"/>
        <v>6</v>
      </c>
      <c r="AQ5" s="24"/>
      <c r="AT5" s="9" t="str">
        <f>CHOOSE(AS$2,W5,AO5)</f>
        <v>Senegal</v>
      </c>
    </row>
    <row r="6" spans="1:46">
      <c r="B6" s="16" t="str">
        <f>Intro!B49</f>
        <v>Kolumbia</v>
      </c>
      <c r="D6" s="23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3</v>
      </c>
      <c r="P6" s="14" t="str">
        <f t="shared" si="2"/>
        <v>Kolumbia</v>
      </c>
      <c r="Q6" s="10">
        <f>SUMIF(B:B,P6,N:N)</f>
        <v>3</v>
      </c>
      <c r="R6" s="10">
        <f>SUMIF(B:B,P6,I:I)</f>
        <v>0</v>
      </c>
      <c r="S6" s="10">
        <f>SUMIF(B:B,P6,G:G)</f>
        <v>0</v>
      </c>
      <c r="T6" s="30">
        <f t="shared" si="3"/>
        <v>3000000.06</v>
      </c>
      <c r="U6" s="10">
        <f>RANK(T6,T:T)</f>
        <v>2</v>
      </c>
      <c r="V6" s="10">
        <f>MATCH(O6,U:U,0)</f>
        <v>5</v>
      </c>
      <c r="W6" s="9" t="str">
        <f t="shared" si="0"/>
        <v>Senegal</v>
      </c>
      <c r="X6" s="9">
        <f t="shared" si="0"/>
        <v>3</v>
      </c>
      <c r="Y6" s="24"/>
      <c r="AA6" s="23"/>
      <c r="AB6" s="10"/>
      <c r="AC6" s="10"/>
      <c r="AD6" s="10"/>
      <c r="AE6" s="10"/>
      <c r="AF6" s="10"/>
      <c r="AG6" s="10"/>
      <c r="AH6" s="10"/>
      <c r="AI6" s="10">
        <v>3</v>
      </c>
      <c r="AJ6" s="14" t="str">
        <f t="shared" si="4"/>
        <v>Kolumbia</v>
      </c>
      <c r="AK6" s="10">
        <f>SUMIF(B:B,AJ6,AH:AH)</f>
        <v>6</v>
      </c>
      <c r="AL6" s="10">
        <f t="shared" si="5"/>
        <v>6.0060000000000002</v>
      </c>
      <c r="AM6" s="10">
        <f>RANK(AL6,AL:AL,0)</f>
        <v>1</v>
      </c>
      <c r="AN6" s="10">
        <f>MATCH(AI6,AM:AM,0)</f>
        <v>7</v>
      </c>
      <c r="AO6" s="9" t="str">
        <f t="shared" si="1"/>
        <v>Japonia</v>
      </c>
      <c r="AP6" s="9">
        <f t="shared" si="1"/>
        <v>3</v>
      </c>
      <c r="AQ6" s="24"/>
    </row>
    <row r="7" spans="1:46">
      <c r="A7" s="2"/>
      <c r="B7" s="16" t="str">
        <f>Intro!B50</f>
        <v>Japonia</v>
      </c>
      <c r="D7" s="23"/>
      <c r="E7" s="10"/>
      <c r="F7" s="10"/>
      <c r="G7" s="10"/>
      <c r="H7" s="10"/>
      <c r="I7" s="10"/>
      <c r="J7" s="10"/>
      <c r="K7" s="10"/>
      <c r="L7" s="10"/>
      <c r="M7" s="10"/>
      <c r="N7" s="10"/>
      <c r="O7" s="10">
        <v>4</v>
      </c>
      <c r="P7" s="14" t="str">
        <f t="shared" si="2"/>
        <v>Japonia</v>
      </c>
      <c r="Q7" s="10">
        <f>SUMIF(B:B,P7,N:N)</f>
        <v>3</v>
      </c>
      <c r="R7" s="10">
        <f>SUMIF(B:B,P7,I:I)</f>
        <v>0</v>
      </c>
      <c r="S7" s="10">
        <f>SUMIF(B:B,P7,G:G)</f>
        <v>0</v>
      </c>
      <c r="T7" s="30">
        <f t="shared" si="3"/>
        <v>3000000.07</v>
      </c>
      <c r="U7" s="10">
        <f>RANK(T7,T:T)</f>
        <v>1</v>
      </c>
      <c r="V7" s="10">
        <f>MATCH(O7,U:U,0)</f>
        <v>4</v>
      </c>
      <c r="W7" s="9" t="str">
        <f t="shared" si="0"/>
        <v>Polska</v>
      </c>
      <c r="X7" s="9">
        <f t="shared" si="0"/>
        <v>3</v>
      </c>
      <c r="Y7" s="24"/>
      <c r="AA7" s="23"/>
      <c r="AB7" s="10"/>
      <c r="AC7" s="10"/>
      <c r="AD7" s="10"/>
      <c r="AE7" s="10"/>
      <c r="AF7" s="10"/>
      <c r="AG7" s="10"/>
      <c r="AH7" s="10"/>
      <c r="AI7" s="10">
        <v>4</v>
      </c>
      <c r="AJ7" s="14" t="str">
        <f t="shared" si="4"/>
        <v>Japonia</v>
      </c>
      <c r="AK7" s="10">
        <f>SUMIF(B:B,AJ7,AH:AH)</f>
        <v>3</v>
      </c>
      <c r="AL7" s="10">
        <f t="shared" si="5"/>
        <v>3.0070000000000001</v>
      </c>
      <c r="AM7" s="10">
        <f>RANK(AL7,AL:AL,0)</f>
        <v>3</v>
      </c>
      <c r="AN7" s="10">
        <f>MATCH(AI7,AM:AM,0)</f>
        <v>4</v>
      </c>
      <c r="AO7" s="9" t="str">
        <f t="shared" si="1"/>
        <v>Polska</v>
      </c>
      <c r="AP7" s="9">
        <f t="shared" si="1"/>
        <v>3</v>
      </c>
      <c r="AQ7" s="24"/>
    </row>
    <row r="8" spans="1:46">
      <c r="D8" s="2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24"/>
      <c r="AA8" s="23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24"/>
    </row>
    <row r="9" spans="1:46">
      <c r="A9" s="10"/>
      <c r="D9" s="23"/>
      <c r="E9" s="10"/>
      <c r="F9" s="10"/>
      <c r="G9" s="10"/>
      <c r="H9" s="10"/>
      <c r="I9" s="10"/>
      <c r="J9" s="17" t="s">
        <v>77</v>
      </c>
      <c r="K9" s="15">
        <v>3</v>
      </c>
      <c r="L9" s="15">
        <v>1</v>
      </c>
      <c r="M9" s="10"/>
      <c r="N9" s="10"/>
      <c r="O9" s="10"/>
      <c r="P9" s="10" t="s">
        <v>35</v>
      </c>
      <c r="Q9" s="10"/>
      <c r="R9" s="10"/>
      <c r="S9" s="10"/>
      <c r="T9" s="10"/>
      <c r="U9" s="10"/>
      <c r="V9" s="10"/>
      <c r="W9" s="10"/>
      <c r="X9" s="10"/>
      <c r="Y9" s="24"/>
      <c r="AA9" s="23"/>
      <c r="AB9" s="10"/>
      <c r="AC9" s="10"/>
      <c r="AD9" s="17" t="s">
        <v>77</v>
      </c>
      <c r="AE9" s="15">
        <v>3</v>
      </c>
      <c r="AF9" s="15">
        <v>1</v>
      </c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24"/>
    </row>
    <row r="10" spans="1:46">
      <c r="D10" s="23"/>
      <c r="E10" s="18" t="s">
        <v>41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 t="s">
        <v>32</v>
      </c>
      <c r="Q10" s="10"/>
      <c r="R10" s="10"/>
      <c r="S10" s="10"/>
      <c r="T10" s="10"/>
      <c r="U10" s="10"/>
      <c r="V10" s="10"/>
      <c r="W10" s="10"/>
      <c r="X10" s="10"/>
      <c r="Y10" s="24"/>
      <c r="AA10" s="23"/>
      <c r="AB10" s="10"/>
      <c r="AC10" s="10"/>
      <c r="AD10" s="10"/>
      <c r="AE10" s="10" t="s">
        <v>20</v>
      </c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24"/>
    </row>
    <row r="11" spans="1:46">
      <c r="D11" s="23"/>
      <c r="E11" s="17" t="s">
        <v>5</v>
      </c>
      <c r="F11" s="10"/>
      <c r="G11" s="31" t="s">
        <v>5</v>
      </c>
      <c r="H11" s="17"/>
      <c r="I11" s="17"/>
      <c r="J11" s="10"/>
      <c r="K11" s="17" t="s">
        <v>0</v>
      </c>
      <c r="L11" s="17" t="s">
        <v>0</v>
      </c>
      <c r="M11" s="10"/>
      <c r="N11" s="10"/>
      <c r="O11" s="10"/>
      <c r="P11" s="10" t="s">
        <v>33</v>
      </c>
      <c r="Q11" s="10"/>
      <c r="R11" s="10"/>
      <c r="S11" s="10"/>
      <c r="T11" s="10"/>
      <c r="U11" s="10"/>
      <c r="V11" s="10"/>
      <c r="W11" s="10"/>
      <c r="X11" s="10"/>
      <c r="Y11" s="24"/>
      <c r="AA11" s="23"/>
      <c r="AB11" s="18" t="s">
        <v>31</v>
      </c>
      <c r="AC11" s="18"/>
      <c r="AD11" s="10"/>
      <c r="AE11" s="10" t="s">
        <v>30</v>
      </c>
      <c r="AF11" s="10"/>
      <c r="AG11" s="10"/>
      <c r="AH11" s="17"/>
      <c r="AI11" s="10"/>
      <c r="AJ11" s="10"/>
      <c r="AK11" s="10"/>
      <c r="AL11" s="10"/>
      <c r="AM11" s="10"/>
      <c r="AN11" s="10"/>
      <c r="AO11" s="10"/>
      <c r="AP11" s="10"/>
      <c r="AQ11" s="24"/>
    </row>
    <row r="12" spans="1:46">
      <c r="B12" t="s">
        <v>3</v>
      </c>
      <c r="D12" s="23"/>
      <c r="E12" s="17" t="s">
        <v>47</v>
      </c>
      <c r="F12" s="10"/>
      <c r="G12" s="10" t="s">
        <v>26</v>
      </c>
      <c r="H12" s="10" t="s">
        <v>25</v>
      </c>
      <c r="I12" s="12" t="s">
        <v>36</v>
      </c>
      <c r="J12" s="10"/>
      <c r="K12" s="17" t="s">
        <v>42</v>
      </c>
      <c r="L12" s="17" t="s">
        <v>43</v>
      </c>
      <c r="M12" s="10"/>
      <c r="N12" s="17" t="s">
        <v>27</v>
      </c>
      <c r="O12" s="10"/>
      <c r="P12" s="10" t="s">
        <v>34</v>
      </c>
      <c r="Q12" s="10"/>
      <c r="R12" s="10"/>
      <c r="S12" s="10"/>
      <c r="T12" s="10"/>
      <c r="U12" s="10"/>
      <c r="V12" s="10"/>
      <c r="W12" s="10"/>
      <c r="X12" s="10"/>
      <c r="Y12" s="24"/>
      <c r="AA12" s="23"/>
      <c r="AB12" s="17" t="s">
        <v>28</v>
      </c>
      <c r="AC12" s="17" t="s">
        <v>29</v>
      </c>
      <c r="AD12" s="10"/>
      <c r="AE12" s="10" t="s">
        <v>28</v>
      </c>
      <c r="AF12" s="10" t="s">
        <v>29</v>
      </c>
      <c r="AG12" s="10"/>
      <c r="AH12" s="18" t="s">
        <v>79</v>
      </c>
      <c r="AI12" s="10"/>
      <c r="AJ12" s="10"/>
      <c r="AK12" s="10"/>
      <c r="AL12" s="10"/>
      <c r="AM12" s="10"/>
      <c r="AN12" s="10"/>
      <c r="AO12" s="10"/>
      <c r="AP12" s="10"/>
      <c r="AQ12" s="24"/>
    </row>
    <row r="13" spans="1:46">
      <c r="D13" s="23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 t="s">
        <v>40</v>
      </c>
      <c r="Q13" s="10"/>
      <c r="R13" s="10"/>
      <c r="S13" s="10"/>
      <c r="T13" s="10"/>
      <c r="U13" s="10"/>
      <c r="V13" s="10"/>
      <c r="W13" s="10"/>
      <c r="X13" s="10"/>
      <c r="Y13" s="24"/>
      <c r="AA13" s="23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24"/>
    </row>
    <row r="14" spans="1:46">
      <c r="D14" s="23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24"/>
      <c r="AA14" s="23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24"/>
    </row>
    <row r="15" spans="1:46">
      <c r="A15">
        <v>1</v>
      </c>
      <c r="B15" s="14" t="str">
        <f>B$4</f>
        <v>Polska</v>
      </c>
      <c r="D15" s="23"/>
      <c r="E15" s="6"/>
      <c r="F15" s="10"/>
      <c r="G15" s="15">
        <f>E15</f>
        <v>0</v>
      </c>
      <c r="H15" s="15">
        <f>G16</f>
        <v>0</v>
      </c>
      <c r="I15" s="15">
        <f>G15-H15</f>
        <v>0</v>
      </c>
      <c r="J15" s="10"/>
      <c r="K15" s="15">
        <f t="shared" ref="K15:K16" si="6">(G15&gt;H15)+0</f>
        <v>0</v>
      </c>
      <c r="L15" s="15">
        <f t="shared" ref="L15:L16" si="7">(G15=H15)+0</f>
        <v>1</v>
      </c>
      <c r="M15" s="10"/>
      <c r="N15" s="15">
        <f>SUMPRODUCT(K15:M15,K$9:M$9)</f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24"/>
      <c r="AA15" s="23"/>
      <c r="AB15" s="13"/>
      <c r="AC15" s="13"/>
      <c r="AD15" s="10"/>
      <c r="AE15" s="15">
        <f>AB15*AE$9</f>
        <v>0</v>
      </c>
      <c r="AF15" s="15">
        <f>AC15*AF$9</f>
        <v>0</v>
      </c>
      <c r="AG15" s="10"/>
      <c r="AH15" s="15">
        <f>SUM(AE15:AG15)</f>
        <v>0</v>
      </c>
      <c r="AI15" s="10"/>
      <c r="AJ15" s="10"/>
      <c r="AK15" s="10"/>
      <c r="AL15" s="10"/>
      <c r="AM15" s="10"/>
      <c r="AN15" s="10"/>
      <c r="AO15" s="10"/>
      <c r="AP15" s="10"/>
      <c r="AQ15" s="24"/>
    </row>
    <row r="16" spans="1:46">
      <c r="B16" s="14" t="str">
        <f>B$5</f>
        <v>Senegal</v>
      </c>
      <c r="D16" s="23"/>
      <c r="E16" s="6"/>
      <c r="F16" s="10"/>
      <c r="G16" s="15">
        <f>E16</f>
        <v>0</v>
      </c>
      <c r="H16" s="15">
        <f>G15</f>
        <v>0</v>
      </c>
      <c r="I16" s="15">
        <f t="shared" ref="I16" si="8">G16-H16</f>
        <v>0</v>
      </c>
      <c r="J16" s="10"/>
      <c r="K16" s="15">
        <f t="shared" si="6"/>
        <v>0</v>
      </c>
      <c r="L16" s="15">
        <f t="shared" si="7"/>
        <v>1</v>
      </c>
      <c r="M16" s="10"/>
      <c r="N16" s="15">
        <f>SUMPRODUCT(K16:M16,K$9:M$9)</f>
        <v>1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24"/>
      <c r="AA16" s="23"/>
      <c r="AB16" s="8">
        <f>1-AB15-AC15</f>
        <v>1</v>
      </c>
      <c r="AC16" s="8">
        <f>AC15</f>
        <v>0</v>
      </c>
      <c r="AD16" s="10"/>
      <c r="AE16" s="15">
        <f>AB16*AE$9</f>
        <v>3</v>
      </c>
      <c r="AF16" s="15">
        <f>AC16*AF$9</f>
        <v>0</v>
      </c>
      <c r="AG16" s="10"/>
      <c r="AH16" s="15">
        <f>SUM(AE16:AG16)</f>
        <v>3</v>
      </c>
      <c r="AI16" s="10"/>
      <c r="AJ16" s="10"/>
      <c r="AK16" s="10"/>
      <c r="AL16" s="10"/>
      <c r="AM16" s="10"/>
      <c r="AN16" s="10"/>
      <c r="AO16" s="10"/>
      <c r="AP16" s="10"/>
      <c r="AQ16" s="24"/>
    </row>
    <row r="17" spans="1:43">
      <c r="D17" s="23"/>
      <c r="E17" s="1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24"/>
      <c r="AA17" s="23"/>
      <c r="AB17" s="19"/>
      <c r="AC17" s="19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24"/>
    </row>
    <row r="18" spans="1:43">
      <c r="A18">
        <v>2</v>
      </c>
      <c r="B18" s="14" t="str">
        <f>B$6</f>
        <v>Kolumbia</v>
      </c>
      <c r="D18" s="23"/>
      <c r="E18" s="6"/>
      <c r="F18" s="10"/>
      <c r="G18" s="15">
        <f>E18</f>
        <v>0</v>
      </c>
      <c r="H18" s="15">
        <f t="shared" ref="H18" si="9">G19</f>
        <v>0</v>
      </c>
      <c r="I18" s="15">
        <f t="shared" ref="I18:I19" si="10">G18-H18</f>
        <v>0</v>
      </c>
      <c r="J18" s="10"/>
      <c r="K18" s="15">
        <f>(G18&gt;H18)+0</f>
        <v>0</v>
      </c>
      <c r="L18" s="15">
        <f>(G18=H18)+0</f>
        <v>1</v>
      </c>
      <c r="M18" s="10"/>
      <c r="N18" s="15">
        <f>SUMPRODUCT(K18:M18,K$9:M$9)</f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24"/>
      <c r="AA18" s="23"/>
      <c r="AB18" s="13"/>
      <c r="AC18" s="13"/>
      <c r="AD18" s="10"/>
      <c r="AE18" s="15">
        <f>AB18*AE$9</f>
        <v>0</v>
      </c>
      <c r="AF18" s="15">
        <f>AC18*AF$9</f>
        <v>0</v>
      </c>
      <c r="AG18" s="10"/>
      <c r="AH18" s="15">
        <f t="shared" ref="AH18:AH19" si="11">SUM(AE18:AG18)</f>
        <v>0</v>
      </c>
      <c r="AI18" s="10"/>
      <c r="AJ18" s="10"/>
      <c r="AK18" s="10"/>
      <c r="AL18" s="10"/>
      <c r="AM18" s="10"/>
      <c r="AN18" s="10"/>
      <c r="AO18" s="10"/>
      <c r="AP18" s="10"/>
      <c r="AQ18" s="24"/>
    </row>
    <row r="19" spans="1:43">
      <c r="B19" s="14" t="str">
        <f>B$7</f>
        <v>Japonia</v>
      </c>
      <c r="D19" s="23"/>
      <c r="E19" s="6"/>
      <c r="F19" s="10"/>
      <c r="G19" s="15">
        <f>E19</f>
        <v>0</v>
      </c>
      <c r="H19" s="15">
        <f t="shared" ref="H19" si="12">G18</f>
        <v>0</v>
      </c>
      <c r="I19" s="15">
        <f t="shared" si="10"/>
        <v>0</v>
      </c>
      <c r="J19" s="10"/>
      <c r="K19" s="15">
        <f>(G19&gt;H19)+0</f>
        <v>0</v>
      </c>
      <c r="L19" s="15">
        <f>(G19=H19)+0</f>
        <v>1</v>
      </c>
      <c r="M19" s="10"/>
      <c r="N19" s="15">
        <f>SUMPRODUCT(K19:M19,K$9:M$9)</f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24"/>
      <c r="AA19" s="23"/>
      <c r="AB19" s="8">
        <f>1-AB18-AC18</f>
        <v>1</v>
      </c>
      <c r="AC19" s="8">
        <f>AC18</f>
        <v>0</v>
      </c>
      <c r="AD19" s="10"/>
      <c r="AE19" s="15">
        <f>AB19*AE$9</f>
        <v>3</v>
      </c>
      <c r="AF19" s="15">
        <f>AC19*AF$9</f>
        <v>0</v>
      </c>
      <c r="AG19" s="10"/>
      <c r="AH19" s="15">
        <f t="shared" si="11"/>
        <v>3</v>
      </c>
      <c r="AI19" s="10"/>
      <c r="AJ19" s="10"/>
      <c r="AK19" s="10"/>
      <c r="AL19" s="10"/>
      <c r="AM19" s="10"/>
      <c r="AN19" s="10"/>
      <c r="AO19" s="10"/>
      <c r="AP19" s="10"/>
      <c r="AQ19" s="24"/>
    </row>
    <row r="20" spans="1:43"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4"/>
      <c r="AA20" s="23"/>
      <c r="AB20" s="19"/>
      <c r="AC20" s="19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24"/>
    </row>
    <row r="21" spans="1:43">
      <c r="A21">
        <v>3</v>
      </c>
      <c r="B21" s="14" t="str">
        <f>B$4</f>
        <v>Polska</v>
      </c>
      <c r="D21" s="23"/>
      <c r="E21" s="6"/>
      <c r="F21" s="10"/>
      <c r="G21" s="15">
        <f>E21</f>
        <v>0</v>
      </c>
      <c r="H21" s="15">
        <f t="shared" ref="H21" si="13">G22</f>
        <v>0</v>
      </c>
      <c r="I21" s="15">
        <f t="shared" ref="I21:I22" si="14">G21-H21</f>
        <v>0</v>
      </c>
      <c r="J21" s="10"/>
      <c r="K21" s="15">
        <f t="shared" ref="K21:K22" si="15">(G21&gt;H21)+0</f>
        <v>0</v>
      </c>
      <c r="L21" s="15">
        <f t="shared" ref="L21:L22" si="16">(G21=H21)+0</f>
        <v>1</v>
      </c>
      <c r="M21" s="10"/>
      <c r="N21" s="15">
        <f>SUMPRODUCT(K21:M21,K$9:M$9)</f>
        <v>1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24"/>
      <c r="AA21" s="23"/>
      <c r="AB21" s="13"/>
      <c r="AC21" s="13"/>
      <c r="AD21" s="10"/>
      <c r="AE21" s="15">
        <f>AB21*AE$9</f>
        <v>0</v>
      </c>
      <c r="AF21" s="15">
        <f>AC21*AF$9</f>
        <v>0</v>
      </c>
      <c r="AG21" s="10"/>
      <c r="AH21" s="15">
        <f t="shared" ref="AH21:AH22" si="17">SUM(AE21:AG21)</f>
        <v>0</v>
      </c>
      <c r="AI21" s="10"/>
      <c r="AJ21" s="10"/>
      <c r="AK21" s="10"/>
      <c r="AL21" s="10"/>
      <c r="AM21" s="10"/>
      <c r="AN21" s="10"/>
      <c r="AO21" s="10"/>
      <c r="AP21" s="10"/>
      <c r="AQ21" s="24"/>
    </row>
    <row r="22" spans="1:43">
      <c r="A22" s="1"/>
      <c r="B22" s="14" t="str">
        <f>B$6</f>
        <v>Kolumbia</v>
      </c>
      <c r="D22" s="23"/>
      <c r="E22" s="6"/>
      <c r="F22" s="10"/>
      <c r="G22" s="15">
        <f>E22</f>
        <v>0</v>
      </c>
      <c r="H22" s="15">
        <f t="shared" ref="H22" si="18">G21</f>
        <v>0</v>
      </c>
      <c r="I22" s="15">
        <f t="shared" si="14"/>
        <v>0</v>
      </c>
      <c r="J22" s="10"/>
      <c r="K22" s="15">
        <f t="shared" si="15"/>
        <v>0</v>
      </c>
      <c r="L22" s="15">
        <f t="shared" si="16"/>
        <v>1</v>
      </c>
      <c r="M22" s="10"/>
      <c r="N22" s="15">
        <f>SUMPRODUCT(K22:M22,K$9:M$9)</f>
        <v>1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24"/>
      <c r="AA22" s="23"/>
      <c r="AB22" s="8">
        <f>1-AB21-AC21</f>
        <v>1</v>
      </c>
      <c r="AC22" s="8">
        <f>AC21</f>
        <v>0</v>
      </c>
      <c r="AD22" s="10"/>
      <c r="AE22" s="15">
        <f>AB22*AE$9</f>
        <v>3</v>
      </c>
      <c r="AF22" s="15">
        <f>AC22*AF$9</f>
        <v>0</v>
      </c>
      <c r="AG22" s="10"/>
      <c r="AH22" s="15">
        <f t="shared" si="17"/>
        <v>3</v>
      </c>
      <c r="AI22" s="10"/>
      <c r="AJ22" s="10"/>
      <c r="AK22" s="10"/>
      <c r="AL22" s="10"/>
      <c r="AM22" s="10"/>
      <c r="AN22" s="10"/>
      <c r="AO22" s="10"/>
      <c r="AP22" s="10"/>
      <c r="AQ22" s="24"/>
    </row>
    <row r="23" spans="1:43">
      <c r="D23" s="23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24"/>
      <c r="AA23" s="23"/>
      <c r="AB23" s="19"/>
      <c r="AC23" s="19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24"/>
    </row>
    <row r="24" spans="1:43">
      <c r="A24">
        <v>4</v>
      </c>
      <c r="B24" s="14" t="str">
        <f>B$7</f>
        <v>Japonia</v>
      </c>
      <c r="D24" s="23"/>
      <c r="E24" s="6"/>
      <c r="F24" s="10"/>
      <c r="G24" s="15">
        <f>E24</f>
        <v>0</v>
      </c>
      <c r="H24" s="15">
        <f t="shared" ref="H24" si="19">G25</f>
        <v>0</v>
      </c>
      <c r="I24" s="15">
        <f t="shared" ref="I24:I25" si="20">G24-H24</f>
        <v>0</v>
      </c>
      <c r="J24" s="10"/>
      <c r="K24" s="15">
        <f t="shared" ref="K24:K25" si="21">(G24&gt;H24)+0</f>
        <v>0</v>
      </c>
      <c r="L24" s="15">
        <f t="shared" ref="L24:L25" si="22">(G24=H24)+0</f>
        <v>1</v>
      </c>
      <c r="M24" s="10"/>
      <c r="N24" s="15">
        <f>SUMPRODUCT(K24:M24,K$9:M$9)</f>
        <v>1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24"/>
      <c r="AA24" s="23"/>
      <c r="AB24" s="13"/>
      <c r="AC24" s="13"/>
      <c r="AD24" s="10"/>
      <c r="AE24" s="15">
        <f>AB24*AE$9</f>
        <v>0</v>
      </c>
      <c r="AF24" s="15">
        <f>AC24*AF$9</f>
        <v>0</v>
      </c>
      <c r="AG24" s="10"/>
      <c r="AH24" s="15">
        <f t="shared" ref="AH24:AH25" si="23">SUM(AE24:AG24)</f>
        <v>0</v>
      </c>
      <c r="AI24" s="10"/>
      <c r="AJ24" s="10"/>
      <c r="AK24" s="10"/>
      <c r="AL24" s="10"/>
      <c r="AM24" s="10"/>
      <c r="AN24" s="10"/>
      <c r="AO24" s="10"/>
      <c r="AP24" s="10"/>
      <c r="AQ24" s="24"/>
    </row>
    <row r="25" spans="1:43">
      <c r="B25" s="14" t="str">
        <f>B$5</f>
        <v>Senegal</v>
      </c>
      <c r="D25" s="23"/>
      <c r="E25" s="6"/>
      <c r="F25" s="10"/>
      <c r="G25" s="15">
        <f>E25</f>
        <v>0</v>
      </c>
      <c r="H25" s="15">
        <f t="shared" ref="H25" si="24">G24</f>
        <v>0</v>
      </c>
      <c r="I25" s="15">
        <f t="shared" si="20"/>
        <v>0</v>
      </c>
      <c r="J25" s="10"/>
      <c r="K25" s="15">
        <f t="shared" si="21"/>
        <v>0</v>
      </c>
      <c r="L25" s="15">
        <f t="shared" si="22"/>
        <v>1</v>
      </c>
      <c r="M25" s="10"/>
      <c r="N25" s="15">
        <f>SUMPRODUCT(K25:M25,K$9:M$9)</f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24"/>
      <c r="AA25" s="23"/>
      <c r="AB25" s="8">
        <f>1-AB24-AC24</f>
        <v>1</v>
      </c>
      <c r="AC25" s="8">
        <f>AC24</f>
        <v>0</v>
      </c>
      <c r="AD25" s="10"/>
      <c r="AE25" s="15">
        <f>AB25*AE$9</f>
        <v>3</v>
      </c>
      <c r="AF25" s="15">
        <f>AC25*AF$9</f>
        <v>0</v>
      </c>
      <c r="AG25" s="10"/>
      <c r="AH25" s="15">
        <f t="shared" si="23"/>
        <v>3</v>
      </c>
      <c r="AI25" s="10"/>
      <c r="AJ25" s="10"/>
      <c r="AK25" s="10"/>
      <c r="AL25" s="10"/>
      <c r="AM25" s="10"/>
      <c r="AN25" s="10"/>
      <c r="AO25" s="10"/>
      <c r="AP25" s="10"/>
      <c r="AQ25" s="24"/>
    </row>
    <row r="26" spans="1:43">
      <c r="D26" s="23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24"/>
      <c r="AA26" s="23"/>
      <c r="AB26" s="19"/>
      <c r="AC26" s="19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24"/>
    </row>
    <row r="27" spans="1:43">
      <c r="A27">
        <v>5</v>
      </c>
      <c r="B27" s="14" t="str">
        <f>B$7</f>
        <v>Japonia</v>
      </c>
      <c r="D27" s="23"/>
      <c r="E27" s="6"/>
      <c r="F27" s="10"/>
      <c r="G27" s="15">
        <f>E27</f>
        <v>0</v>
      </c>
      <c r="H27" s="15">
        <f t="shared" ref="H27" si="25">G28</f>
        <v>0</v>
      </c>
      <c r="I27" s="15">
        <f t="shared" ref="I27:I28" si="26">G27-H27</f>
        <v>0</v>
      </c>
      <c r="J27" s="10"/>
      <c r="K27" s="15">
        <f t="shared" ref="K27:K28" si="27">(G27&gt;H27)+0</f>
        <v>0</v>
      </c>
      <c r="L27" s="15">
        <f t="shared" ref="L27:L28" si="28">(G27=H27)+0</f>
        <v>1</v>
      </c>
      <c r="M27" s="10"/>
      <c r="N27" s="15">
        <f>SUMPRODUCT(K27:M27,K$9:M$9)</f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24"/>
      <c r="AA27" s="23"/>
      <c r="AB27" s="13"/>
      <c r="AC27" s="13"/>
      <c r="AD27" s="10"/>
      <c r="AE27" s="15">
        <f>AB27*AE$9</f>
        <v>0</v>
      </c>
      <c r="AF27" s="15">
        <f>AC27*AF$9</f>
        <v>0</v>
      </c>
      <c r="AG27" s="10"/>
      <c r="AH27" s="15">
        <f t="shared" ref="AH27:AH28" si="29">SUM(AE27:AG27)</f>
        <v>0</v>
      </c>
      <c r="AI27" s="10"/>
      <c r="AJ27" s="10"/>
      <c r="AK27" s="10"/>
      <c r="AL27" s="10"/>
      <c r="AM27" s="10"/>
      <c r="AN27" s="10"/>
      <c r="AO27" s="10"/>
      <c r="AP27" s="10"/>
      <c r="AQ27" s="24"/>
    </row>
    <row r="28" spans="1:43">
      <c r="B28" s="14" t="str">
        <f>B$4</f>
        <v>Polska</v>
      </c>
      <c r="D28" s="23"/>
      <c r="E28" s="6"/>
      <c r="F28" s="10"/>
      <c r="G28" s="15">
        <f>E28</f>
        <v>0</v>
      </c>
      <c r="H28" s="15">
        <f t="shared" ref="H28" si="30">G27</f>
        <v>0</v>
      </c>
      <c r="I28" s="15">
        <f t="shared" si="26"/>
        <v>0</v>
      </c>
      <c r="J28" s="10"/>
      <c r="K28" s="15">
        <f t="shared" si="27"/>
        <v>0</v>
      </c>
      <c r="L28" s="15">
        <f t="shared" si="28"/>
        <v>1</v>
      </c>
      <c r="M28" s="10"/>
      <c r="N28" s="15">
        <f>SUMPRODUCT(K28:M28,K$9:M$9)</f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24"/>
      <c r="AA28" s="23"/>
      <c r="AB28" s="8">
        <f>1-AB27-AC27</f>
        <v>1</v>
      </c>
      <c r="AC28" s="8">
        <f>AC27</f>
        <v>0</v>
      </c>
      <c r="AD28" s="10"/>
      <c r="AE28" s="15">
        <f>AB28*AE$9</f>
        <v>3</v>
      </c>
      <c r="AF28" s="15">
        <f>AC28*AF$9</f>
        <v>0</v>
      </c>
      <c r="AG28" s="10"/>
      <c r="AH28" s="15">
        <f t="shared" si="29"/>
        <v>3</v>
      </c>
      <c r="AI28" s="10"/>
      <c r="AJ28" s="10"/>
      <c r="AK28" s="10"/>
      <c r="AL28" s="10"/>
      <c r="AM28" s="10"/>
      <c r="AN28" s="10"/>
      <c r="AO28" s="10"/>
      <c r="AP28" s="10"/>
      <c r="AQ28" s="24"/>
    </row>
    <row r="29" spans="1:43">
      <c r="D29" s="23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24"/>
      <c r="AA29" s="23"/>
      <c r="AB29" s="19"/>
      <c r="AC29" s="19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24"/>
    </row>
    <row r="30" spans="1:43">
      <c r="A30">
        <v>6</v>
      </c>
      <c r="B30" s="14" t="str">
        <f>B$5</f>
        <v>Senegal</v>
      </c>
      <c r="D30" s="23"/>
      <c r="E30" s="6"/>
      <c r="F30" s="10"/>
      <c r="G30" s="15">
        <f>E30</f>
        <v>0</v>
      </c>
      <c r="H30" s="15">
        <f t="shared" ref="H30" si="31">G31</f>
        <v>0</v>
      </c>
      <c r="I30" s="15">
        <f t="shared" ref="I30:I31" si="32">G30-H30</f>
        <v>0</v>
      </c>
      <c r="J30" s="10"/>
      <c r="K30" s="15">
        <f t="shared" ref="K30:K31" si="33">(G30&gt;H30)+0</f>
        <v>0</v>
      </c>
      <c r="L30" s="15">
        <f t="shared" ref="L30:L31" si="34">(G30=H30)+0</f>
        <v>1</v>
      </c>
      <c r="M30" s="10"/>
      <c r="N30" s="15">
        <f>SUMPRODUCT(K30:M30,K$9:M$9)</f>
        <v>1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24"/>
      <c r="AA30" s="23"/>
      <c r="AB30" s="13"/>
      <c r="AC30" s="13"/>
      <c r="AD30" s="10"/>
      <c r="AE30" s="15">
        <f>AB30*AE$9</f>
        <v>0</v>
      </c>
      <c r="AF30" s="15">
        <f>AC30*AF$9</f>
        <v>0</v>
      </c>
      <c r="AG30" s="10"/>
      <c r="AH30" s="15">
        <f t="shared" ref="AH30:AH31" si="35">SUM(AE30:AG30)</f>
        <v>0</v>
      </c>
      <c r="AI30" s="10"/>
      <c r="AJ30" s="10"/>
      <c r="AK30" s="10"/>
      <c r="AL30" s="10"/>
      <c r="AM30" s="10"/>
      <c r="AN30" s="10"/>
      <c r="AO30" s="10"/>
      <c r="AP30" s="10"/>
      <c r="AQ30" s="24"/>
    </row>
    <row r="31" spans="1:43">
      <c r="B31" s="14" t="str">
        <f>B$6</f>
        <v>Kolumbia</v>
      </c>
      <c r="D31" s="23"/>
      <c r="E31" s="6"/>
      <c r="F31" s="10"/>
      <c r="G31" s="15">
        <f>E31</f>
        <v>0</v>
      </c>
      <c r="H31" s="15">
        <f t="shared" ref="H31" si="36">G30</f>
        <v>0</v>
      </c>
      <c r="I31" s="15">
        <f t="shared" si="32"/>
        <v>0</v>
      </c>
      <c r="J31" s="10"/>
      <c r="K31" s="15">
        <f t="shared" si="33"/>
        <v>0</v>
      </c>
      <c r="L31" s="15">
        <f t="shared" si="34"/>
        <v>1</v>
      </c>
      <c r="M31" s="10"/>
      <c r="N31" s="15">
        <f>SUMPRODUCT(K31:M31,K$9:M$9)</f>
        <v>1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24"/>
      <c r="AA31" s="23"/>
      <c r="AB31" s="8">
        <f>1-AB30-AC30</f>
        <v>1</v>
      </c>
      <c r="AC31" s="8">
        <f>AC30</f>
        <v>0</v>
      </c>
      <c r="AD31" s="10"/>
      <c r="AE31" s="15">
        <f>AB31*AE$9</f>
        <v>3</v>
      </c>
      <c r="AF31" s="15">
        <f>AC31*AF$9</f>
        <v>0</v>
      </c>
      <c r="AG31" s="10"/>
      <c r="AH31" s="15">
        <f t="shared" si="35"/>
        <v>3</v>
      </c>
      <c r="AI31" s="10"/>
      <c r="AJ31" s="10"/>
      <c r="AK31" s="10"/>
      <c r="AL31" s="10"/>
      <c r="AM31" s="10"/>
      <c r="AN31" s="10"/>
      <c r="AO31" s="10"/>
      <c r="AP31" s="10"/>
      <c r="AQ31" s="24"/>
    </row>
    <row r="32" spans="1:43">
      <c r="D32" s="25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8"/>
      <c r="AA32" s="25"/>
      <c r="AB32" s="26"/>
      <c r="AC32" s="26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Intro</vt:lpstr>
      <vt:lpstr>GrupaA</vt:lpstr>
      <vt:lpstr>GrupaB</vt:lpstr>
      <vt:lpstr>GrupaC</vt:lpstr>
      <vt:lpstr>GrupaD</vt:lpstr>
      <vt:lpstr>GrupaE</vt:lpstr>
      <vt:lpstr>GrupaF</vt:lpstr>
      <vt:lpstr>GrupaG</vt:lpstr>
      <vt:lpstr>GrupaH</vt:lpstr>
      <vt:lpstr>DalszeMecze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Szkolenie</cp:lastModifiedBy>
  <dcterms:created xsi:type="dcterms:W3CDTF">2016-06-26T05:57:10Z</dcterms:created>
  <dcterms:modified xsi:type="dcterms:W3CDTF">2018-03-13T23:35:26Z</dcterms:modified>
</cp:coreProperties>
</file>